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440" windowHeight="9855" activeTab="0"/>
  </bookViews>
  <sheets>
    <sheet name="Лист1" sheetId="1" r:id="rId1"/>
    <sheet name="Лист2" sheetId="2" r:id="rId2"/>
    <sheet name="Отчет о совместимости" sheetId="3" r:id="rId3"/>
  </sheets>
  <definedNames>
    <definedName name="_xlnm._FilterDatabase" localSheetId="0" hidden="1">'Лист1'!$A$24:$K$280</definedName>
    <definedName name="_xlnm.Print_Area" localSheetId="0">'Лист1'!$A$1:$K$280</definedName>
  </definedNames>
  <calcPr fullCalcOnLoad="1"/>
</workbook>
</file>

<file path=xl/sharedStrings.xml><?xml version="1.0" encoding="utf-8"?>
<sst xmlns="http://schemas.openxmlformats.org/spreadsheetml/2006/main" count="308" uniqueCount="209">
  <si>
    <t>Приложение 1</t>
  </si>
  <si>
    <t xml:space="preserve">к муниципальной программе </t>
  </si>
  <si>
    <t xml:space="preserve">«Обеспечение устойчивого </t>
  </si>
  <si>
    <t xml:space="preserve">сокращения непригодного </t>
  </si>
  <si>
    <t xml:space="preserve">для проживания жилищного </t>
  </si>
  <si>
    <t>фонда города Барнаула</t>
  </si>
  <si>
    <t>на 2019-2025 годы»</t>
  </si>
  <si>
    <t>ПЕРЕЧЕНЬ</t>
  </si>
  <si>
    <t>многоквартирных домов, признанных аварийными и подлежащими сносу</t>
  </si>
  <si>
    <t>или реконструкции с 01.01.2012 по 01.01.2017</t>
  </si>
  <si>
    <t>№ п/п</t>
  </si>
  <si>
    <t>Адрес многоквартирного дома</t>
  </si>
  <si>
    <t>Число жителей, планируемых к переселению</t>
  </si>
  <si>
    <t>Количество расселяемых жилых помещений</t>
  </si>
  <si>
    <t>Расселяемая площадь жилых помещений</t>
  </si>
  <si>
    <t xml:space="preserve">Объем финансирования </t>
  </si>
  <si>
    <t>Планируемая дата окончания расселения</t>
  </si>
  <si>
    <t>Всего:</t>
  </si>
  <si>
    <t>в том числе:</t>
  </si>
  <si>
    <t xml:space="preserve">за счет средств государственной корпорации - Фонда содействия реформированию жилищно-коммунального хозяйства </t>
  </si>
  <si>
    <t>за счет средств бюджета Алтайского края</t>
  </si>
  <si>
    <t>за счет средств местного бюджета</t>
  </si>
  <si>
    <t>средства собствеников жилых помещений</t>
  </si>
  <si>
    <t>чел.</t>
  </si>
  <si>
    <t>ед.</t>
  </si>
  <si>
    <t>кв.м</t>
  </si>
  <si>
    <t>руб.</t>
  </si>
  <si>
    <t xml:space="preserve">резерв </t>
  </si>
  <si>
    <t>в 2020 году</t>
  </si>
  <si>
    <t>пер.Промышленный 3-й, 3</t>
  </si>
  <si>
    <t>пр-кт Ленина, 127</t>
  </si>
  <si>
    <t>пр-кт Ленина, 129/3</t>
  </si>
  <si>
    <t>пр-кт Ленина, 183</t>
  </si>
  <si>
    <t>проезд Заводской 9-й, 12</t>
  </si>
  <si>
    <t>ул.Беляева, 18</t>
  </si>
  <si>
    <t>ул.Беляева, 20</t>
  </si>
  <si>
    <t>ул.Карла Маркса, 66</t>
  </si>
  <si>
    <t>ул.Кутузова, 10</t>
  </si>
  <si>
    <t>ул.Кутузова, 12</t>
  </si>
  <si>
    <t>ул.Смирнова, 5</t>
  </si>
  <si>
    <t>ул.Ярных, 29</t>
  </si>
  <si>
    <t>ул.Мало-Олонская, 29</t>
  </si>
  <si>
    <t>ул.Чкалова, 10а</t>
  </si>
  <si>
    <t>ул.Никитина, 129</t>
  </si>
  <si>
    <t>ул.Папанинцев, 179а</t>
  </si>
  <si>
    <t>ул.Ползунова, 8</t>
  </si>
  <si>
    <t>ул.Привокзальная, 17</t>
  </si>
  <si>
    <t>ул.Пушкина, 29в</t>
  </si>
  <si>
    <t>ул.Пушкина, 88</t>
  </si>
  <si>
    <t>ул.Северо-Западная, 11</t>
  </si>
  <si>
    <t>ул.Северо-Западная, 9</t>
  </si>
  <si>
    <t>ул.Эмилии Алексеевой, 21</t>
  </si>
  <si>
    <t>ул.Главная, 2</t>
  </si>
  <si>
    <t>ул.Главная, 6</t>
  </si>
  <si>
    <t>ул.Карагандинская, 15</t>
  </si>
  <si>
    <t>ул.Северо-Западная, 13</t>
  </si>
  <si>
    <t>ул.Смирнова, 3</t>
  </si>
  <si>
    <t>проезд Канатный, 71</t>
  </si>
  <si>
    <t>ул.Кирова, 8а</t>
  </si>
  <si>
    <t>ул. Ярных, 50</t>
  </si>
  <si>
    <t>в 2021 году</t>
  </si>
  <si>
    <t>ул.Лермонтова, 36</t>
  </si>
  <si>
    <t>ул.Анатолия, 146</t>
  </si>
  <si>
    <t>ул.Гоголя, 240</t>
  </si>
  <si>
    <t>ул.Тимуровская, 50</t>
  </si>
  <si>
    <t>ул.Ярных, 52</t>
  </si>
  <si>
    <t>пер.Колхозный, 32</t>
  </si>
  <si>
    <t>пр-кт Калинина, 49</t>
  </si>
  <si>
    <t>Всего по этапу 2021-2022 годов                  по г.Барнаулу, в том числе:</t>
  </si>
  <si>
    <t>в 2022 году</t>
  </si>
  <si>
    <t>проезд Канатный, 55</t>
  </si>
  <si>
    <t>Павловский тракт, 15</t>
  </si>
  <si>
    <t>Всего по этапу 2022-2023 годов                  по г.Барнаулу, в том числе:</t>
  </si>
  <si>
    <t>в 2023 году</t>
  </si>
  <si>
    <t>ул.Бехтерева, 1</t>
  </si>
  <si>
    <t>ул.Водников, 20</t>
  </si>
  <si>
    <t>ул.Водников, 27</t>
  </si>
  <si>
    <t>ул.Водников, 28</t>
  </si>
  <si>
    <t>ул.Водников, 29</t>
  </si>
  <si>
    <t>ул.Водников, 30</t>
  </si>
  <si>
    <t>ул.Водников, 39</t>
  </si>
  <si>
    <t>ул.Водников, 41</t>
  </si>
  <si>
    <t>ул.Восточная, 100</t>
  </si>
  <si>
    <t>ул.Кольцова, 6</t>
  </si>
  <si>
    <t>ул.Короленко, 97</t>
  </si>
  <si>
    <t>ул.Куета, 5</t>
  </si>
  <si>
    <t>ул.Мамонтова, 246</t>
  </si>
  <si>
    <t>ул.Петра Сухова, 36</t>
  </si>
  <si>
    <t>ул.Петра Сухова, 38</t>
  </si>
  <si>
    <t>ул.Петра Сухова, 4</t>
  </si>
  <si>
    <t>ул.Петра Сухова, 51</t>
  </si>
  <si>
    <t>ул.Петра Сухова, 8</t>
  </si>
  <si>
    <t>ул.П.С.Кулагина, 36</t>
  </si>
  <si>
    <t>ул.П.С.Кулагина, 66</t>
  </si>
  <si>
    <t>ул.Силикатная, 13</t>
  </si>
  <si>
    <t>ул.Смирнова, 79</t>
  </si>
  <si>
    <t>ул.Советской Армии, 54</t>
  </si>
  <si>
    <t>ул.Советской Армии, 64</t>
  </si>
  <si>
    <t>ул.Строительная 2-я, 46</t>
  </si>
  <si>
    <t>ул.Тимуровская, 24</t>
  </si>
  <si>
    <t>ул.Тимуровская, 32</t>
  </si>
  <si>
    <t>ул.Цеховая, 14а</t>
  </si>
  <si>
    <t>ул.Чеглецова, 11</t>
  </si>
  <si>
    <t>ул.Чеглецова, 13</t>
  </si>
  <si>
    <t>ул.Чехова, 7</t>
  </si>
  <si>
    <t>ул.Чкалова, 54</t>
  </si>
  <si>
    <t>пер.Капитальный, 39</t>
  </si>
  <si>
    <t>ул.80 Гвардейской Дивизии, 50</t>
  </si>
  <si>
    <t>ул.80 Гвардейской Дивизии, 54</t>
  </si>
  <si>
    <t>ул.Анатолия, 96</t>
  </si>
  <si>
    <t>ул.Водников, 26</t>
  </si>
  <si>
    <t>ул.Водопроводная, 115</t>
  </si>
  <si>
    <t>ул.Водопроводная, 119</t>
  </si>
  <si>
    <t>ул.Декабристов, 6</t>
  </si>
  <si>
    <t>ул.Декабристов, 8</t>
  </si>
  <si>
    <t>ул.Кольцова, 2</t>
  </si>
  <si>
    <t>ул.Лермонтова, 7</t>
  </si>
  <si>
    <t>ул.Линейная, 28</t>
  </si>
  <si>
    <t>ул.Эмилии Алексеевой, 11</t>
  </si>
  <si>
    <t>Всего по этапу 2023-2024 годов                  по г.Барнаулу, в том числе:</t>
  </si>
  <si>
    <t>в 2024 году</t>
  </si>
  <si>
    <t>ул.Интернациональная, 4а</t>
  </si>
  <si>
    <t>ул.Карагандинская, 11</t>
  </si>
  <si>
    <t>ул.Максима Горького, 22</t>
  </si>
  <si>
    <t>ул.Мамонтова, 244</t>
  </si>
  <si>
    <t>ул.Маяковского, 10</t>
  </si>
  <si>
    <t>ул.Маяковского, 14</t>
  </si>
  <si>
    <t>ул.Парижской Коммуны, 66</t>
  </si>
  <si>
    <t>ул.Петра Сухова, 50</t>
  </si>
  <si>
    <t>ул.П.С.Кулагина, 13</t>
  </si>
  <si>
    <t>ул.П.С.Кулагина, 15</t>
  </si>
  <si>
    <t>ул.Рылеева, 5</t>
  </si>
  <si>
    <t>ул.Рылеева, 9</t>
  </si>
  <si>
    <t>ул.Силикатная, 7</t>
  </si>
  <si>
    <t>ул.Советской Армии, 164</t>
  </si>
  <si>
    <t>ул.Строительная 2-я, 21а</t>
  </si>
  <si>
    <t>ул.Строительная 2-я, 30</t>
  </si>
  <si>
    <t>ул.Строительная 2-я, 60</t>
  </si>
  <si>
    <t>ул.Тимуровская, 42</t>
  </si>
  <si>
    <t>ул.Цеховая, 14</t>
  </si>
  <si>
    <t>ул.Чудненко, 5</t>
  </si>
  <si>
    <t>ул.Эмилии Алексеевой, 17</t>
  </si>
  <si>
    <t>ул.Южные Мастерские, 8</t>
  </si>
  <si>
    <t>ул.Якорная, 4</t>
  </si>
  <si>
    <t>ул.Ярных, 25</t>
  </si>
  <si>
    <t>б-р 9 Января, 98а</t>
  </si>
  <si>
    <t>пр-кт Ленина, 129, корп. 2</t>
  </si>
  <si>
    <t>пр-кт Ленина, 173</t>
  </si>
  <si>
    <t>п.Пригородный, ул.Жданова, 17</t>
  </si>
  <si>
    <t>проезд Заводской 9-й, 14</t>
  </si>
  <si>
    <t>ул.Петра Сухова, 83б</t>
  </si>
  <si>
    <t>ул.Пролетарская, 11а</t>
  </si>
  <si>
    <t>ул.Петра Сухова, 83</t>
  </si>
  <si>
    <t>Всего по этапу 2024-2025 годов                  по г.Барнаулу,  в том числе:</t>
  </si>
  <si>
    <t>в 2025 году</t>
  </si>
  <si>
    <t>ул.Профинтерна, 20</t>
  </si>
  <si>
    <t>ул.Рылеева, 11</t>
  </si>
  <si>
    <t>ул.Рылеева, 13</t>
  </si>
  <si>
    <t>ул.Смирнова, 98</t>
  </si>
  <si>
    <t>ул.Советской Армии, 56</t>
  </si>
  <si>
    <t>ул.Советской Армии, 85</t>
  </si>
  <si>
    <t>ул.Хлебозаводская, 16</t>
  </si>
  <si>
    <t>ул.Чкалова, 229</t>
  </si>
  <si>
    <t>ул.Ярных, 23</t>
  </si>
  <si>
    <t>Всего 2019-2025 годы
по г.Барнаулу</t>
  </si>
  <si>
    <t>Всего по этапу 2019-2020 годов по г.Барнаулу, в том числе:</t>
  </si>
  <si>
    <t>Всего по этапу 2020-2021 годов по г.Барнаулу, в том числе:</t>
  </si>
  <si>
    <t>Отчет о совместимости для Приложение 1 для Прессы совмещ провер.xls</t>
  </si>
  <si>
    <t>Дата отчета: 19.03.2020 13:59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</si>
  <si>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</si>
  <si>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</si>
  <si>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</si>
  <si>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</si>
  <si>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</si>
  <si>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</si>
  <si>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в 2019 году</t>
  </si>
  <si>
    <t>№106-4</t>
  </si>
  <si>
    <t>№106-5</t>
  </si>
  <si>
    <t>№106-6</t>
  </si>
  <si>
    <t>2022-2023</t>
  </si>
  <si>
    <t>2023-2024</t>
  </si>
  <si>
    <t>2024-2025</t>
  </si>
  <si>
    <t>ул.Ярных, 50</t>
  </si>
  <si>
    <t>ул.Линейная, 12</t>
  </si>
  <si>
    <t>ул.Силикатная, 14</t>
  </si>
  <si>
    <t>ул.Юрина, 4</t>
  </si>
  <si>
    <t>ул.Петра Сухова, 59</t>
  </si>
  <si>
    <t>ул.Силикатная, 9</t>
  </si>
  <si>
    <t>ул.Смирнова, 71</t>
  </si>
  <si>
    <t>ул.Смирнова, 73</t>
  </si>
  <si>
    <t>ул.Пушкина, 77</t>
  </si>
  <si>
    <t>ул.Эмилии Алексеевой, 13</t>
  </si>
  <si>
    <t>ул.Никтина, 128</t>
  </si>
  <si>
    <t>ул.80 Гвардейской Дивизии, 56</t>
  </si>
  <si>
    <t>ул.Гоголя, 101а</t>
  </si>
  <si>
    <t>Павловский тракт, 13</t>
  </si>
  <si>
    <t>пер.Трудовой, 6</t>
  </si>
  <si>
    <t>ул.Антона Петрова, 105</t>
  </si>
  <si>
    <t>ул. Интернациональная, 89</t>
  </si>
  <si>
    <t>пр-кт Ленина, 129/1</t>
  </si>
  <si>
    <t>ул. Цеховая, 21а</t>
  </si>
  <si>
    <t>пр-кт Ленина, 129/2</t>
  </si>
  <si>
    <t>ул. Малахова, 37</t>
  </si>
  <si>
    <t>№106-3</t>
  </si>
  <si>
    <t>2021-2022</t>
  </si>
  <si>
    <t xml:space="preserve">к постановлению </t>
  </si>
  <si>
    <t>администрации города</t>
  </si>
  <si>
    <t>от ___________ № _____________</t>
  </si>
  <si>
    <t>Приложение 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</si>
</sst>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0.0000000000000000"/>
    <numFmt numFmtId="175" formatCode="0.00000000000000000"/>
    <numFmt numFmtId="176" formatCode="#,##0.00000000000000"/>
    <numFmt numFmtId="177" formatCode="0.000000000000000"/>
    <numFmt numFmtId="178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2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4" fontId="39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173" fontId="3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2" fontId="38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textRotation="90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2"/>
  <sheetViews>
    <sheetView tabSelected="1" view="pageBreakPreview" zoomScaleNormal="55" zoomScaleSheetLayoutView="100" workbookViewId="0" topLeftCell="A1">
      <selection activeCell="F11" sqref="F11"/>
    </sheetView>
  </sheetViews>
  <sheetFormatPr defaultColWidth="9.140625" defaultRowHeight="15"/>
  <cols>
    <col min="1" max="1" width="6.00390625" style="14" customWidth="1"/>
    <col min="2" max="2" width="33.00390625" style="1" customWidth="1"/>
    <col min="3" max="4" width="9.421875" style="14" bestFit="1" customWidth="1"/>
    <col min="5" max="5" width="15.421875" style="14" bestFit="1" customWidth="1"/>
    <col min="6" max="6" width="17.28125" style="14" bestFit="1" customWidth="1"/>
    <col min="7" max="7" width="21.28125" style="14" customWidth="1"/>
    <col min="8" max="8" width="16.00390625" style="14" customWidth="1"/>
    <col min="9" max="9" width="16.140625" style="14" customWidth="1"/>
    <col min="10" max="10" width="14.7109375" style="14" customWidth="1"/>
    <col min="11" max="11" width="13.28125" style="14" customWidth="1"/>
    <col min="12" max="16384" width="9.140625" style="14" customWidth="1"/>
  </cols>
  <sheetData>
    <row r="1" spans="2:11" s="16" customFormat="1" ht="15.75">
      <c r="B1" s="1"/>
      <c r="I1" s="35" t="s">
        <v>208</v>
      </c>
      <c r="J1" s="35"/>
      <c r="K1" s="35"/>
    </row>
    <row r="2" spans="2:11" s="16" customFormat="1" ht="15.75">
      <c r="B2" s="1"/>
      <c r="I2" s="35" t="s">
        <v>205</v>
      </c>
      <c r="J2" s="35"/>
      <c r="K2" s="35"/>
    </row>
    <row r="3" spans="2:11" s="16" customFormat="1" ht="15.75">
      <c r="B3" s="1"/>
      <c r="I3" s="35" t="s">
        <v>206</v>
      </c>
      <c r="J3" s="35"/>
      <c r="K3" s="35"/>
    </row>
    <row r="4" spans="2:11" s="16" customFormat="1" ht="15.75">
      <c r="B4" s="1"/>
      <c r="I4" s="35" t="s">
        <v>207</v>
      </c>
      <c r="J4" s="35"/>
      <c r="K4" s="35"/>
    </row>
    <row r="5" s="16" customFormat="1" ht="15.75">
      <c r="B5" s="1"/>
    </row>
    <row r="6" spans="9:11" ht="15.75">
      <c r="I6" s="34" t="s">
        <v>0</v>
      </c>
      <c r="J6" s="34"/>
      <c r="K6" s="34"/>
    </row>
    <row r="7" spans="9:11" ht="15.75">
      <c r="I7" s="34" t="s">
        <v>1</v>
      </c>
      <c r="J7" s="34"/>
      <c r="K7" s="34"/>
    </row>
    <row r="8" spans="9:11" ht="15.75">
      <c r="I8" s="34" t="s">
        <v>2</v>
      </c>
      <c r="J8" s="34"/>
      <c r="K8" s="34"/>
    </row>
    <row r="9" spans="9:11" ht="15.75">
      <c r="I9" s="34" t="s">
        <v>3</v>
      </c>
      <c r="J9" s="34"/>
      <c r="K9" s="34"/>
    </row>
    <row r="10" spans="9:11" ht="15.75">
      <c r="I10" s="34" t="s">
        <v>4</v>
      </c>
      <c r="J10" s="34"/>
      <c r="K10" s="34"/>
    </row>
    <row r="11" spans="9:11" ht="15.75">
      <c r="I11" s="34" t="s">
        <v>5</v>
      </c>
      <c r="J11" s="34"/>
      <c r="K11" s="34"/>
    </row>
    <row r="12" spans="9:11" ht="15.75">
      <c r="I12" s="34" t="s">
        <v>6</v>
      </c>
      <c r="J12" s="34"/>
      <c r="K12" s="34"/>
    </row>
    <row r="14" spans="1:11" ht="15.75" customHeight="1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5.75" customHeight="1">
      <c r="A15" s="33" t="s">
        <v>8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5.75" customHeight="1">
      <c r="A16" s="33" t="s">
        <v>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8" spans="1:11" ht="21" customHeight="1">
      <c r="A18" s="28" t="s">
        <v>10</v>
      </c>
      <c r="B18" s="29" t="s">
        <v>11</v>
      </c>
      <c r="C18" s="32" t="s">
        <v>12</v>
      </c>
      <c r="D18" s="32" t="s">
        <v>13</v>
      </c>
      <c r="E18" s="32" t="s">
        <v>14</v>
      </c>
      <c r="F18" s="28" t="s">
        <v>15</v>
      </c>
      <c r="G18" s="28"/>
      <c r="H18" s="28"/>
      <c r="I18" s="28"/>
      <c r="J18" s="28"/>
      <c r="K18" s="32" t="s">
        <v>16</v>
      </c>
    </row>
    <row r="19" spans="1:11" ht="21" customHeight="1">
      <c r="A19" s="28"/>
      <c r="B19" s="30"/>
      <c r="C19" s="32"/>
      <c r="D19" s="32"/>
      <c r="E19" s="32"/>
      <c r="F19" s="28" t="s">
        <v>17</v>
      </c>
      <c r="G19" s="28" t="s">
        <v>18</v>
      </c>
      <c r="H19" s="28"/>
      <c r="I19" s="28"/>
      <c r="J19" s="28"/>
      <c r="K19" s="32"/>
    </row>
    <row r="20" spans="1:11" ht="105.75" customHeight="1">
      <c r="A20" s="28"/>
      <c r="B20" s="30"/>
      <c r="C20" s="32"/>
      <c r="D20" s="32"/>
      <c r="E20" s="32"/>
      <c r="F20" s="28"/>
      <c r="G20" s="32" t="s">
        <v>19</v>
      </c>
      <c r="H20" s="32" t="s">
        <v>20</v>
      </c>
      <c r="I20" s="32" t="s">
        <v>21</v>
      </c>
      <c r="J20" s="32" t="s">
        <v>22</v>
      </c>
      <c r="K20" s="32"/>
    </row>
    <row r="21" spans="1:11" ht="15.75">
      <c r="A21" s="28"/>
      <c r="B21" s="30"/>
      <c r="C21" s="32"/>
      <c r="D21" s="32"/>
      <c r="E21" s="32"/>
      <c r="F21" s="28"/>
      <c r="G21" s="32"/>
      <c r="H21" s="32"/>
      <c r="I21" s="32"/>
      <c r="J21" s="32"/>
      <c r="K21" s="32"/>
    </row>
    <row r="22" spans="1:11" ht="15.75">
      <c r="A22" s="28"/>
      <c r="B22" s="30"/>
      <c r="C22" s="32"/>
      <c r="D22" s="32"/>
      <c r="E22" s="32"/>
      <c r="F22" s="28"/>
      <c r="G22" s="32"/>
      <c r="H22" s="32"/>
      <c r="I22" s="32"/>
      <c r="J22" s="32"/>
      <c r="K22" s="32"/>
    </row>
    <row r="23" spans="1:11" ht="15.75">
      <c r="A23" s="28"/>
      <c r="B23" s="31"/>
      <c r="C23" s="13" t="s">
        <v>23</v>
      </c>
      <c r="D23" s="13" t="s">
        <v>24</v>
      </c>
      <c r="E23" s="13" t="s">
        <v>25</v>
      </c>
      <c r="F23" s="13" t="s">
        <v>26</v>
      </c>
      <c r="G23" s="13" t="s">
        <v>26</v>
      </c>
      <c r="H23" s="13" t="s">
        <v>26</v>
      </c>
      <c r="I23" s="13" t="s">
        <v>26</v>
      </c>
      <c r="J23" s="13" t="s">
        <v>26</v>
      </c>
      <c r="K23" s="13" t="s">
        <v>26</v>
      </c>
    </row>
    <row r="24" spans="1:11" ht="15.75">
      <c r="A24" s="13">
        <v>1</v>
      </c>
      <c r="B24" s="2">
        <v>2</v>
      </c>
      <c r="C24" s="13">
        <v>3</v>
      </c>
      <c r="D24" s="13">
        <v>4</v>
      </c>
      <c r="E24" s="13">
        <v>5</v>
      </c>
      <c r="F24" s="13">
        <v>6</v>
      </c>
      <c r="G24" s="13">
        <v>7</v>
      </c>
      <c r="H24" s="13">
        <v>8</v>
      </c>
      <c r="I24" s="13">
        <v>9</v>
      </c>
      <c r="J24" s="13">
        <v>10</v>
      </c>
      <c r="K24" s="13">
        <v>11</v>
      </c>
    </row>
    <row r="25" spans="1:11" ht="31.5">
      <c r="A25" s="13"/>
      <c r="B25" s="2" t="s">
        <v>165</v>
      </c>
      <c r="C25" s="17">
        <f aca="true" t="shared" si="0" ref="C25:J25">SUM(C29:C94)</f>
        <v>682</v>
      </c>
      <c r="D25" s="17">
        <f t="shared" si="0"/>
        <v>278</v>
      </c>
      <c r="E25" s="18">
        <f t="shared" si="0"/>
        <v>10316.479999999998</v>
      </c>
      <c r="F25" s="17">
        <f>F26+F27+F28</f>
        <v>477267744.35</v>
      </c>
      <c r="G25" s="17">
        <f>G26+G27+G28</f>
        <v>347529307.73</v>
      </c>
      <c r="H25" s="17">
        <f>H26+H27+H28</f>
        <v>3623719.27</v>
      </c>
      <c r="I25" s="17">
        <f>I26+I27+I28</f>
        <v>126114717.35</v>
      </c>
      <c r="J25" s="17">
        <f t="shared" si="0"/>
        <v>0</v>
      </c>
      <c r="K25" s="13"/>
    </row>
    <row r="26" spans="1:11" ht="15.75">
      <c r="A26" s="13"/>
      <c r="B26" s="2" t="s">
        <v>175</v>
      </c>
      <c r="C26" s="13"/>
      <c r="D26" s="13"/>
      <c r="E26" s="17"/>
      <c r="F26" s="17">
        <f>G26+H26+I26</f>
        <v>196035752.46</v>
      </c>
      <c r="G26" s="17">
        <v>150267588.54</v>
      </c>
      <c r="H26" s="17">
        <v>1556909.08</v>
      </c>
      <c r="I26" s="19">
        <v>44211254.84</v>
      </c>
      <c r="J26" s="17">
        <v>0</v>
      </c>
      <c r="K26" s="13"/>
    </row>
    <row r="27" spans="1:11" s="22" customFormat="1" ht="15.75">
      <c r="A27" s="20"/>
      <c r="B27" s="21" t="s">
        <v>28</v>
      </c>
      <c r="C27" s="20"/>
      <c r="D27" s="20"/>
      <c r="E27" s="19"/>
      <c r="F27" s="17">
        <f>G27+H27+I27</f>
        <v>278719576.93000025</v>
      </c>
      <c r="G27" s="19">
        <f>SUM(G29:G94)-G26</f>
        <v>194784984.03000024</v>
      </c>
      <c r="H27" s="19">
        <f>SUM(H29:H94)-H26</f>
        <v>2031130.3900000006</v>
      </c>
      <c r="I27" s="19">
        <f>SUM(I29:I94)-I26</f>
        <v>81903462.50999999</v>
      </c>
      <c r="J27" s="19">
        <v>0</v>
      </c>
      <c r="K27" s="20"/>
    </row>
    <row r="28" spans="1:11" ht="15.75">
      <c r="A28" s="13"/>
      <c r="B28" s="2" t="s">
        <v>27</v>
      </c>
      <c r="C28" s="13"/>
      <c r="D28" s="13"/>
      <c r="E28" s="17"/>
      <c r="F28" s="17">
        <f>G28+H28+I28</f>
        <v>2512414.959999787</v>
      </c>
      <c r="G28" s="17">
        <f>347529307.73-G27-G26</f>
        <v>2476735.159999788</v>
      </c>
      <c r="H28" s="17">
        <f>3623719.27-H26-H27</f>
        <v>35679.79999999935</v>
      </c>
      <c r="I28" s="17">
        <v>0</v>
      </c>
      <c r="J28" s="17">
        <v>0</v>
      </c>
      <c r="K28" s="13"/>
    </row>
    <row r="29" spans="1:11" s="22" customFormat="1" ht="15.75">
      <c r="A29" s="20">
        <v>1</v>
      </c>
      <c r="B29" s="21" t="s">
        <v>145</v>
      </c>
      <c r="C29" s="20">
        <v>3</v>
      </c>
      <c r="D29" s="20">
        <v>2</v>
      </c>
      <c r="E29" s="23">
        <v>36.1</v>
      </c>
      <c r="F29" s="19">
        <f aca="true" t="shared" si="1" ref="F29:F59">G29+H29+I29</f>
        <v>2346700.76</v>
      </c>
      <c r="G29" s="19">
        <v>1216091.51</v>
      </c>
      <c r="H29" s="19">
        <v>12680.29</v>
      </c>
      <c r="I29" s="19">
        <v>1117928.96</v>
      </c>
      <c r="J29" s="19">
        <v>0</v>
      </c>
      <c r="K29" s="24">
        <v>46022</v>
      </c>
    </row>
    <row r="30" spans="1:11" s="22" customFormat="1" ht="15.75">
      <c r="A30" s="20">
        <v>2</v>
      </c>
      <c r="B30" s="21" t="s">
        <v>71</v>
      </c>
      <c r="C30" s="20">
        <v>5</v>
      </c>
      <c r="D30" s="20">
        <v>1</v>
      </c>
      <c r="E30" s="23">
        <v>29</v>
      </c>
      <c r="F30" s="19">
        <f t="shared" si="1"/>
        <v>1240000</v>
      </c>
      <c r="G30" s="19">
        <v>976979.6</v>
      </c>
      <c r="H30" s="19">
        <v>10122.4</v>
      </c>
      <c r="I30" s="19">
        <v>252898</v>
      </c>
      <c r="J30" s="19">
        <v>0</v>
      </c>
      <c r="K30" s="24">
        <v>46022</v>
      </c>
    </row>
    <row r="31" spans="1:11" s="22" customFormat="1" ht="15.75">
      <c r="A31" s="20">
        <v>3</v>
      </c>
      <c r="B31" s="21" t="s">
        <v>106</v>
      </c>
      <c r="C31" s="20">
        <v>2</v>
      </c>
      <c r="D31" s="20">
        <v>2</v>
      </c>
      <c r="E31" s="23">
        <v>108.4</v>
      </c>
      <c r="F31" s="19">
        <f t="shared" si="1"/>
        <v>4235000</v>
      </c>
      <c r="G31" s="19">
        <v>3651882.37</v>
      </c>
      <c r="H31" s="19">
        <v>37836.83</v>
      </c>
      <c r="I31" s="19">
        <v>545280.8</v>
      </c>
      <c r="J31" s="19">
        <v>0</v>
      </c>
      <c r="K31" s="24">
        <v>46022</v>
      </c>
    </row>
    <row r="32" spans="1:11" s="22" customFormat="1" ht="15.75">
      <c r="A32" s="20">
        <v>4</v>
      </c>
      <c r="B32" s="21" t="s">
        <v>29</v>
      </c>
      <c r="C32" s="20">
        <v>25</v>
      </c>
      <c r="D32" s="20">
        <v>7</v>
      </c>
      <c r="E32" s="23">
        <v>238.2</v>
      </c>
      <c r="F32" s="19">
        <f t="shared" si="1"/>
        <v>11037803.9</v>
      </c>
      <c r="G32" s="19">
        <v>8024485.24</v>
      </c>
      <c r="H32" s="19">
        <v>83366.36</v>
      </c>
      <c r="I32" s="19">
        <v>2929952.3</v>
      </c>
      <c r="J32" s="19">
        <v>0</v>
      </c>
      <c r="K32" s="24">
        <v>46022</v>
      </c>
    </row>
    <row r="33" spans="1:11" s="22" customFormat="1" ht="15.75">
      <c r="A33" s="20">
        <v>5</v>
      </c>
      <c r="B33" s="21" t="s">
        <v>67</v>
      </c>
      <c r="C33" s="20">
        <v>2</v>
      </c>
      <c r="D33" s="20">
        <v>1</v>
      </c>
      <c r="E33" s="23">
        <v>55.5</v>
      </c>
      <c r="F33" s="19">
        <f t="shared" si="1"/>
        <v>2341763.26</v>
      </c>
      <c r="G33" s="19">
        <v>1869614.36</v>
      </c>
      <c r="H33" s="19">
        <v>19494.64</v>
      </c>
      <c r="I33" s="19">
        <v>452654.26</v>
      </c>
      <c r="J33" s="19">
        <v>0</v>
      </c>
      <c r="K33" s="24">
        <v>46022</v>
      </c>
    </row>
    <row r="34" spans="1:11" s="22" customFormat="1" ht="15.75">
      <c r="A34" s="20">
        <v>6</v>
      </c>
      <c r="B34" s="21" t="s">
        <v>30</v>
      </c>
      <c r="C34" s="20">
        <v>39</v>
      </c>
      <c r="D34" s="20">
        <v>15</v>
      </c>
      <c r="E34" s="23">
        <v>346.7</v>
      </c>
      <c r="F34" s="19">
        <f t="shared" si="1"/>
        <v>17317826.35</v>
      </c>
      <c r="G34" s="19">
        <v>11679567.69</v>
      </c>
      <c r="H34" s="19">
        <v>121406.91</v>
      </c>
      <c r="I34" s="19">
        <v>5516851.75</v>
      </c>
      <c r="J34" s="19">
        <v>0</v>
      </c>
      <c r="K34" s="24">
        <v>46022</v>
      </c>
    </row>
    <row r="35" spans="1:11" s="22" customFormat="1" ht="15.75">
      <c r="A35" s="20">
        <v>7</v>
      </c>
      <c r="B35" s="21" t="s">
        <v>146</v>
      </c>
      <c r="C35" s="20">
        <v>5</v>
      </c>
      <c r="D35" s="20">
        <v>3</v>
      </c>
      <c r="E35" s="23">
        <v>132.6</v>
      </c>
      <c r="F35" s="19">
        <f t="shared" si="1"/>
        <v>6365931.22</v>
      </c>
      <c r="G35" s="19">
        <v>4466943.18</v>
      </c>
      <c r="H35" s="19">
        <v>46495.62</v>
      </c>
      <c r="I35" s="19">
        <v>1852492.42</v>
      </c>
      <c r="J35" s="19">
        <v>0</v>
      </c>
      <c r="K35" s="24">
        <v>46022</v>
      </c>
    </row>
    <row r="36" spans="1:11" s="22" customFormat="1" ht="15.75">
      <c r="A36" s="20">
        <v>8</v>
      </c>
      <c r="B36" s="21" t="s">
        <v>31</v>
      </c>
      <c r="C36" s="20">
        <v>31</v>
      </c>
      <c r="D36" s="20">
        <v>15</v>
      </c>
      <c r="E36" s="23">
        <v>659.1</v>
      </c>
      <c r="F36" s="19">
        <f t="shared" si="1"/>
        <v>31337265.630000003</v>
      </c>
      <c r="G36" s="19">
        <v>22204285.96</v>
      </c>
      <c r="H36" s="19">
        <v>230159.84</v>
      </c>
      <c r="I36" s="19">
        <v>8902819.83</v>
      </c>
      <c r="J36" s="19">
        <v>0</v>
      </c>
      <c r="K36" s="24">
        <v>46022</v>
      </c>
    </row>
    <row r="37" spans="1:11" s="22" customFormat="1" ht="15.75">
      <c r="A37" s="20">
        <v>9</v>
      </c>
      <c r="B37" s="21" t="s">
        <v>32</v>
      </c>
      <c r="C37" s="20">
        <v>31</v>
      </c>
      <c r="D37" s="20">
        <v>15</v>
      </c>
      <c r="E37" s="23">
        <v>573.03</v>
      </c>
      <c r="F37" s="19">
        <f t="shared" si="1"/>
        <v>22182300</v>
      </c>
      <c r="G37" s="19">
        <v>18467272.7</v>
      </c>
      <c r="H37" s="19">
        <v>191337.76</v>
      </c>
      <c r="I37" s="19">
        <v>3523689.54</v>
      </c>
      <c r="J37" s="19">
        <v>0</v>
      </c>
      <c r="K37" s="24">
        <v>46022</v>
      </c>
    </row>
    <row r="38" spans="1:11" s="22" customFormat="1" ht="15.75">
      <c r="A38" s="20">
        <v>10</v>
      </c>
      <c r="B38" s="21" t="s">
        <v>33</v>
      </c>
      <c r="C38" s="20">
        <v>14</v>
      </c>
      <c r="D38" s="20">
        <v>6</v>
      </c>
      <c r="E38" s="23">
        <v>309.1</v>
      </c>
      <c r="F38" s="19">
        <f t="shared" si="1"/>
        <v>15046020.069999998</v>
      </c>
      <c r="G38" s="19">
        <v>10412686.61</v>
      </c>
      <c r="H38" s="19">
        <v>108459.19</v>
      </c>
      <c r="I38" s="19">
        <v>4524874.27</v>
      </c>
      <c r="J38" s="19">
        <v>0</v>
      </c>
      <c r="K38" s="24">
        <v>46022</v>
      </c>
    </row>
    <row r="39" spans="1:11" s="22" customFormat="1" ht="15.75">
      <c r="A39" s="20">
        <v>11</v>
      </c>
      <c r="B39" s="21" t="s">
        <v>70</v>
      </c>
      <c r="C39" s="20">
        <v>11</v>
      </c>
      <c r="D39" s="20">
        <v>3</v>
      </c>
      <c r="E39" s="23">
        <v>158.8</v>
      </c>
      <c r="F39" s="19">
        <f t="shared" si="1"/>
        <v>6796800.470000001</v>
      </c>
      <c r="G39" s="19">
        <v>5349723.24</v>
      </c>
      <c r="H39" s="19">
        <v>55511.16</v>
      </c>
      <c r="I39" s="19">
        <v>1391566.07</v>
      </c>
      <c r="J39" s="19">
        <v>0</v>
      </c>
      <c r="K39" s="24">
        <v>46022</v>
      </c>
    </row>
    <row r="40" spans="1:11" s="22" customFormat="1" ht="15.75">
      <c r="A40" s="20">
        <v>12</v>
      </c>
      <c r="B40" s="21" t="s">
        <v>57</v>
      </c>
      <c r="C40" s="20">
        <v>3</v>
      </c>
      <c r="D40" s="20">
        <v>1</v>
      </c>
      <c r="E40" s="23">
        <v>32</v>
      </c>
      <c r="F40" s="19">
        <f t="shared" si="1"/>
        <v>1565000</v>
      </c>
      <c r="G40" s="19">
        <v>1078046.46</v>
      </c>
      <c r="H40" s="19">
        <v>11169.54</v>
      </c>
      <c r="I40" s="19">
        <v>475784</v>
      </c>
      <c r="J40" s="19">
        <v>0</v>
      </c>
      <c r="K40" s="24">
        <v>46022</v>
      </c>
    </row>
    <row r="41" spans="1:11" s="22" customFormat="1" ht="15.75">
      <c r="A41" s="20">
        <v>13</v>
      </c>
      <c r="B41" s="21" t="s">
        <v>59</v>
      </c>
      <c r="C41" s="20">
        <v>16</v>
      </c>
      <c r="D41" s="20">
        <v>4</v>
      </c>
      <c r="E41" s="23">
        <v>135.5</v>
      </c>
      <c r="F41" s="19">
        <f t="shared" si="1"/>
        <v>6321623.92</v>
      </c>
      <c r="G41" s="19">
        <v>4564553.98</v>
      </c>
      <c r="H41" s="19">
        <v>47595.02</v>
      </c>
      <c r="I41" s="19">
        <v>1709474.92</v>
      </c>
      <c r="J41" s="19">
        <v>0</v>
      </c>
      <c r="K41" s="24">
        <v>46022</v>
      </c>
    </row>
    <row r="42" spans="1:11" s="22" customFormat="1" ht="15.75">
      <c r="A42" s="20">
        <v>14</v>
      </c>
      <c r="B42" s="21" t="s">
        <v>109</v>
      </c>
      <c r="C42" s="20">
        <v>4</v>
      </c>
      <c r="D42" s="20">
        <v>2</v>
      </c>
      <c r="E42" s="23">
        <v>63.7</v>
      </c>
      <c r="F42" s="19">
        <f t="shared" si="1"/>
        <v>3207594.6</v>
      </c>
      <c r="G42" s="19">
        <v>2145986.22</v>
      </c>
      <c r="H42" s="19">
        <v>22234.38</v>
      </c>
      <c r="I42" s="19">
        <v>1039374</v>
      </c>
      <c r="J42" s="19">
        <v>0</v>
      </c>
      <c r="K42" s="24">
        <v>46022</v>
      </c>
    </row>
    <row r="43" spans="1:11" s="22" customFormat="1" ht="15.75">
      <c r="A43" s="20">
        <v>15</v>
      </c>
      <c r="B43" s="21" t="s">
        <v>34</v>
      </c>
      <c r="C43" s="20">
        <v>15</v>
      </c>
      <c r="D43" s="20">
        <v>5</v>
      </c>
      <c r="E43" s="23">
        <v>177.9</v>
      </c>
      <c r="F43" s="19">
        <f t="shared" si="1"/>
        <v>7649143.6</v>
      </c>
      <c r="G43" s="19">
        <v>5992871.99</v>
      </c>
      <c r="H43" s="19">
        <v>62488.21</v>
      </c>
      <c r="I43" s="19">
        <v>1593783.4</v>
      </c>
      <c r="J43" s="19">
        <v>0</v>
      </c>
      <c r="K43" s="24">
        <v>46022</v>
      </c>
    </row>
    <row r="44" spans="1:11" s="22" customFormat="1" ht="15.75">
      <c r="A44" s="20">
        <v>16</v>
      </c>
      <c r="B44" s="21" t="s">
        <v>35</v>
      </c>
      <c r="C44" s="20">
        <v>17</v>
      </c>
      <c r="D44" s="20">
        <v>8</v>
      </c>
      <c r="E44" s="23">
        <v>358.3</v>
      </c>
      <c r="F44" s="19">
        <f t="shared" si="1"/>
        <v>16690584.8</v>
      </c>
      <c r="G44" s="19">
        <v>12070072.93</v>
      </c>
      <c r="H44" s="19">
        <v>125742.47</v>
      </c>
      <c r="I44" s="19">
        <v>4494769.4</v>
      </c>
      <c r="J44" s="19">
        <v>0</v>
      </c>
      <c r="K44" s="24">
        <v>46022</v>
      </c>
    </row>
    <row r="45" spans="1:11" s="22" customFormat="1" ht="15.75">
      <c r="A45" s="20">
        <v>17</v>
      </c>
      <c r="B45" s="21" t="s">
        <v>74</v>
      </c>
      <c r="C45" s="20">
        <v>1</v>
      </c>
      <c r="D45" s="20">
        <v>1</v>
      </c>
      <c r="E45" s="23">
        <v>69.7</v>
      </c>
      <c r="F45" s="19">
        <f t="shared" si="1"/>
        <v>2894954.75</v>
      </c>
      <c r="G45" s="19">
        <v>2348119.94</v>
      </c>
      <c r="H45" s="19">
        <v>24328.66</v>
      </c>
      <c r="I45" s="19">
        <v>522506.15</v>
      </c>
      <c r="J45" s="19">
        <v>0</v>
      </c>
      <c r="K45" s="24">
        <v>46022</v>
      </c>
    </row>
    <row r="46" spans="1:11" s="22" customFormat="1" ht="15.75">
      <c r="A46" s="20">
        <v>18</v>
      </c>
      <c r="B46" s="21" t="s">
        <v>112</v>
      </c>
      <c r="C46" s="20">
        <v>1</v>
      </c>
      <c r="D46" s="20">
        <v>1</v>
      </c>
      <c r="E46" s="23">
        <v>21.7</v>
      </c>
      <c r="F46" s="19">
        <f t="shared" si="1"/>
        <v>895000</v>
      </c>
      <c r="G46" s="19">
        <v>731050.25</v>
      </c>
      <c r="H46" s="19">
        <v>7574.35</v>
      </c>
      <c r="I46" s="19">
        <v>156375.4</v>
      </c>
      <c r="J46" s="19">
        <v>0</v>
      </c>
      <c r="K46" s="24">
        <v>46022</v>
      </c>
    </row>
    <row r="47" spans="1:11" s="22" customFormat="1" ht="15.75">
      <c r="A47" s="20">
        <v>19</v>
      </c>
      <c r="B47" s="21" t="s">
        <v>52</v>
      </c>
      <c r="C47" s="20">
        <v>3</v>
      </c>
      <c r="D47" s="20">
        <v>3</v>
      </c>
      <c r="E47" s="23">
        <v>69.6</v>
      </c>
      <c r="F47" s="19">
        <f t="shared" si="1"/>
        <v>3200733.65</v>
      </c>
      <c r="G47" s="19">
        <v>2344628.15</v>
      </c>
      <c r="H47" s="19">
        <v>24416.65</v>
      </c>
      <c r="I47" s="19">
        <v>831688.85</v>
      </c>
      <c r="J47" s="19">
        <v>0</v>
      </c>
      <c r="K47" s="24">
        <v>46022</v>
      </c>
    </row>
    <row r="48" spans="1:11" s="22" customFormat="1" ht="15.75">
      <c r="A48" s="20">
        <v>20</v>
      </c>
      <c r="B48" s="21" t="s">
        <v>53</v>
      </c>
      <c r="C48" s="20">
        <v>15</v>
      </c>
      <c r="D48" s="20">
        <v>9</v>
      </c>
      <c r="E48" s="23">
        <v>294.4</v>
      </c>
      <c r="F48" s="19">
        <f t="shared" si="1"/>
        <v>15743650.48</v>
      </c>
      <c r="G48" s="19">
        <v>9917458.79</v>
      </c>
      <c r="H48" s="19">
        <v>103328.41</v>
      </c>
      <c r="I48" s="19">
        <v>5722863.28</v>
      </c>
      <c r="J48" s="19">
        <v>0</v>
      </c>
      <c r="K48" s="24">
        <v>46022</v>
      </c>
    </row>
    <row r="49" spans="1:11" s="22" customFormat="1" ht="15.75">
      <c r="A49" s="20">
        <v>21</v>
      </c>
      <c r="B49" s="21" t="s">
        <v>63</v>
      </c>
      <c r="C49" s="20">
        <v>4</v>
      </c>
      <c r="D49" s="20">
        <v>3</v>
      </c>
      <c r="E49" s="23">
        <v>117.8</v>
      </c>
      <c r="F49" s="19">
        <f t="shared" si="1"/>
        <v>5134408.16</v>
      </c>
      <c r="G49" s="19">
        <v>3968479.75</v>
      </c>
      <c r="H49" s="19">
        <v>41196.65</v>
      </c>
      <c r="I49" s="19">
        <v>1124731.76</v>
      </c>
      <c r="J49" s="19">
        <v>0</v>
      </c>
      <c r="K49" s="24">
        <v>46022</v>
      </c>
    </row>
    <row r="50" spans="1:11" s="22" customFormat="1" ht="15.75">
      <c r="A50" s="20">
        <v>22</v>
      </c>
      <c r="B50" s="21" t="s">
        <v>114</v>
      </c>
      <c r="C50" s="20">
        <v>4</v>
      </c>
      <c r="D50" s="20">
        <v>1</v>
      </c>
      <c r="E50" s="23">
        <v>67.9</v>
      </c>
      <c r="F50" s="19">
        <f t="shared" si="1"/>
        <v>3091771.71</v>
      </c>
      <c r="G50" s="19">
        <v>2287479.83</v>
      </c>
      <c r="H50" s="19">
        <v>23700.37</v>
      </c>
      <c r="I50" s="19">
        <v>780591.51</v>
      </c>
      <c r="J50" s="19">
        <v>0</v>
      </c>
      <c r="K50" s="24">
        <v>46022</v>
      </c>
    </row>
    <row r="51" spans="1:11" s="22" customFormat="1" ht="15.75">
      <c r="A51" s="20">
        <v>23</v>
      </c>
      <c r="B51" s="21" t="s">
        <v>122</v>
      </c>
      <c r="C51" s="20">
        <v>16</v>
      </c>
      <c r="D51" s="20">
        <v>7</v>
      </c>
      <c r="E51" s="23">
        <v>372.1</v>
      </c>
      <c r="F51" s="19">
        <f t="shared" si="1"/>
        <v>18707427.76</v>
      </c>
      <c r="G51" s="19">
        <v>12535522.58</v>
      </c>
      <c r="H51" s="19">
        <v>130017.22</v>
      </c>
      <c r="I51" s="19">
        <v>6041887.96</v>
      </c>
      <c r="J51" s="19">
        <v>0</v>
      </c>
      <c r="K51" s="24">
        <v>46022</v>
      </c>
    </row>
    <row r="52" spans="1:11" s="22" customFormat="1" ht="15.75">
      <c r="A52" s="20">
        <v>24</v>
      </c>
      <c r="B52" s="21" t="s">
        <v>54</v>
      </c>
      <c r="C52" s="20">
        <v>7</v>
      </c>
      <c r="D52" s="20">
        <v>2</v>
      </c>
      <c r="E52" s="23">
        <v>110</v>
      </c>
      <c r="F52" s="19">
        <f t="shared" si="1"/>
        <v>5094000</v>
      </c>
      <c r="G52" s="19">
        <v>3705645.47</v>
      </c>
      <c r="H52" s="19">
        <v>38534.53</v>
      </c>
      <c r="I52" s="19">
        <v>1349820</v>
      </c>
      <c r="J52" s="19">
        <v>0</v>
      </c>
      <c r="K52" s="24">
        <v>46022</v>
      </c>
    </row>
    <row r="53" spans="1:11" s="22" customFormat="1" ht="15.75">
      <c r="A53" s="20">
        <v>25</v>
      </c>
      <c r="B53" s="21" t="s">
        <v>36</v>
      </c>
      <c r="C53" s="20">
        <v>8</v>
      </c>
      <c r="D53" s="20">
        <v>3</v>
      </c>
      <c r="E53" s="23">
        <v>51.5</v>
      </c>
      <c r="F53" s="19">
        <f t="shared" si="1"/>
        <v>2694545</v>
      </c>
      <c r="G53" s="19">
        <v>1734907.09</v>
      </c>
      <c r="H53" s="19">
        <v>18049.91</v>
      </c>
      <c r="I53" s="19">
        <v>941588</v>
      </c>
      <c r="J53" s="19">
        <v>0</v>
      </c>
      <c r="K53" s="24">
        <v>46022</v>
      </c>
    </row>
    <row r="54" spans="1:11" s="22" customFormat="1" ht="15.75">
      <c r="A54" s="20">
        <v>26</v>
      </c>
      <c r="B54" s="21" t="s">
        <v>115</v>
      </c>
      <c r="C54" s="20">
        <v>10</v>
      </c>
      <c r="D54" s="20">
        <v>4</v>
      </c>
      <c r="E54" s="23">
        <v>155.2</v>
      </c>
      <c r="F54" s="19">
        <f t="shared" si="1"/>
        <v>7411378.890000001</v>
      </c>
      <c r="G54" s="19">
        <v>5228182.87</v>
      </c>
      <c r="H54" s="19">
        <v>54514.73</v>
      </c>
      <c r="I54" s="19">
        <v>2128681.29</v>
      </c>
      <c r="J54" s="19">
        <v>0</v>
      </c>
      <c r="K54" s="24">
        <v>46022</v>
      </c>
    </row>
    <row r="55" spans="1:11" s="22" customFormat="1" ht="15.75">
      <c r="A55" s="20">
        <v>27</v>
      </c>
      <c r="B55" s="21" t="s">
        <v>85</v>
      </c>
      <c r="C55" s="20">
        <v>1</v>
      </c>
      <c r="D55" s="20">
        <v>1</v>
      </c>
      <c r="E55" s="23">
        <v>40.8</v>
      </c>
      <c r="F55" s="19">
        <f t="shared" si="1"/>
        <v>1948352.18</v>
      </c>
      <c r="G55" s="19">
        <v>1374419.21</v>
      </c>
      <c r="H55" s="19">
        <v>14331.19</v>
      </c>
      <c r="I55" s="19">
        <v>559601.78</v>
      </c>
      <c r="J55" s="19">
        <v>0</v>
      </c>
      <c r="K55" s="24">
        <v>46022</v>
      </c>
    </row>
    <row r="56" spans="1:11" s="22" customFormat="1" ht="15.75">
      <c r="A56" s="20">
        <v>28</v>
      </c>
      <c r="B56" s="21" t="s">
        <v>37</v>
      </c>
      <c r="C56" s="20">
        <v>20</v>
      </c>
      <c r="D56" s="20">
        <v>12</v>
      </c>
      <c r="E56" s="23">
        <v>394.2</v>
      </c>
      <c r="F56" s="19">
        <f t="shared" si="1"/>
        <v>16941145.349999998</v>
      </c>
      <c r="G56" s="19">
        <v>13179254.11</v>
      </c>
      <c r="H56" s="19">
        <v>137108.09</v>
      </c>
      <c r="I56" s="19">
        <v>3624783.15</v>
      </c>
      <c r="J56" s="19">
        <v>0</v>
      </c>
      <c r="K56" s="24">
        <v>46022</v>
      </c>
    </row>
    <row r="57" spans="1:11" s="22" customFormat="1" ht="15.75">
      <c r="A57" s="20">
        <v>29</v>
      </c>
      <c r="B57" s="21" t="s">
        <v>38</v>
      </c>
      <c r="C57" s="20">
        <v>33</v>
      </c>
      <c r="D57" s="20">
        <v>18</v>
      </c>
      <c r="E57" s="23">
        <v>603.7</v>
      </c>
      <c r="F57" s="19">
        <f t="shared" si="1"/>
        <v>24569000</v>
      </c>
      <c r="G57" s="19">
        <v>19859328.6</v>
      </c>
      <c r="H57" s="19">
        <v>206006.2</v>
      </c>
      <c r="I57" s="19">
        <v>4503665.2</v>
      </c>
      <c r="J57" s="19">
        <v>0</v>
      </c>
      <c r="K57" s="24">
        <v>46022</v>
      </c>
    </row>
    <row r="58" spans="1:11" s="22" customFormat="1" ht="15.75">
      <c r="A58" s="20">
        <v>30</v>
      </c>
      <c r="B58" s="21" t="s">
        <v>41</v>
      </c>
      <c r="C58" s="20">
        <v>36</v>
      </c>
      <c r="D58" s="20">
        <v>8</v>
      </c>
      <c r="E58" s="23">
        <v>317.3</v>
      </c>
      <c r="F58" s="19">
        <f t="shared" si="1"/>
        <v>15420594.419999998</v>
      </c>
      <c r="G58" s="19">
        <v>10688804.28</v>
      </c>
      <c r="H58" s="19">
        <v>111453.12</v>
      </c>
      <c r="I58" s="19">
        <v>4620337.02</v>
      </c>
      <c r="J58" s="19">
        <v>0</v>
      </c>
      <c r="K58" s="24">
        <v>46022</v>
      </c>
    </row>
    <row r="59" spans="1:11" s="22" customFormat="1" ht="15.75">
      <c r="A59" s="20">
        <v>31</v>
      </c>
      <c r="B59" s="21" t="s">
        <v>124</v>
      </c>
      <c r="C59" s="20">
        <v>2</v>
      </c>
      <c r="D59" s="20">
        <v>1</v>
      </c>
      <c r="E59" s="23">
        <v>32</v>
      </c>
      <c r="F59" s="19">
        <f t="shared" si="1"/>
        <v>1713715.6</v>
      </c>
      <c r="G59" s="19">
        <v>1077975.85</v>
      </c>
      <c r="H59" s="19">
        <v>11240.15</v>
      </c>
      <c r="I59" s="19">
        <v>624499.6</v>
      </c>
      <c r="J59" s="19">
        <v>0</v>
      </c>
      <c r="K59" s="24">
        <v>46022</v>
      </c>
    </row>
    <row r="60" spans="1:11" s="22" customFormat="1" ht="15.75">
      <c r="A60" s="20">
        <v>32</v>
      </c>
      <c r="B60" s="21" t="s">
        <v>125</v>
      </c>
      <c r="C60" s="20">
        <v>3</v>
      </c>
      <c r="D60" s="20">
        <v>1</v>
      </c>
      <c r="E60" s="23">
        <v>48.5</v>
      </c>
      <c r="F60" s="19">
        <f aca="true" t="shared" si="2" ref="F60:F91">G60+H60+I60</f>
        <v>2302296.8</v>
      </c>
      <c r="G60" s="19">
        <v>1633807.15</v>
      </c>
      <c r="H60" s="19">
        <v>17035.85</v>
      </c>
      <c r="I60" s="19">
        <v>651453.8</v>
      </c>
      <c r="J60" s="19">
        <v>0</v>
      </c>
      <c r="K60" s="24">
        <v>46022</v>
      </c>
    </row>
    <row r="61" spans="1:11" s="22" customFormat="1" ht="15.75">
      <c r="A61" s="20">
        <v>33</v>
      </c>
      <c r="B61" s="21" t="s">
        <v>43</v>
      </c>
      <c r="C61" s="20">
        <v>16</v>
      </c>
      <c r="D61" s="20">
        <v>5</v>
      </c>
      <c r="E61" s="23">
        <v>162</v>
      </c>
      <c r="F61" s="19">
        <f t="shared" si="2"/>
        <v>8567055.559999999</v>
      </c>
      <c r="G61" s="19">
        <v>5414569.59</v>
      </c>
      <c r="H61" s="19">
        <v>56458.21</v>
      </c>
      <c r="I61" s="19">
        <v>3096027.76</v>
      </c>
      <c r="J61" s="19">
        <v>0</v>
      </c>
      <c r="K61" s="24">
        <v>46022</v>
      </c>
    </row>
    <row r="62" spans="1:11" s="22" customFormat="1" ht="15.75">
      <c r="A62" s="20">
        <v>34</v>
      </c>
      <c r="B62" s="21" t="s">
        <v>129</v>
      </c>
      <c r="C62" s="20">
        <v>2</v>
      </c>
      <c r="D62" s="20">
        <v>1</v>
      </c>
      <c r="E62" s="23">
        <v>51.7</v>
      </c>
      <c r="F62" s="19">
        <f t="shared" si="2"/>
        <v>2265289.69</v>
      </c>
      <c r="G62" s="19">
        <v>1741718.81</v>
      </c>
      <c r="H62" s="19">
        <v>18045.79</v>
      </c>
      <c r="I62" s="19">
        <v>505525.09</v>
      </c>
      <c r="J62" s="19">
        <v>0</v>
      </c>
      <c r="K62" s="24">
        <v>46022</v>
      </c>
    </row>
    <row r="63" spans="1:11" s="22" customFormat="1" ht="15.75">
      <c r="A63" s="20">
        <v>35</v>
      </c>
      <c r="B63" s="21" t="s">
        <v>92</v>
      </c>
      <c r="C63" s="20">
        <v>5</v>
      </c>
      <c r="D63" s="20">
        <v>1</v>
      </c>
      <c r="E63" s="23">
        <v>46.5</v>
      </c>
      <c r="F63" s="19">
        <f t="shared" si="2"/>
        <v>2220548.45</v>
      </c>
      <c r="G63" s="19">
        <v>1566433.66</v>
      </c>
      <c r="H63" s="19">
        <v>16333.34</v>
      </c>
      <c r="I63" s="19">
        <v>637781.45</v>
      </c>
      <c r="J63" s="19">
        <v>0</v>
      </c>
      <c r="K63" s="24">
        <v>46022</v>
      </c>
    </row>
    <row r="64" spans="1:11" s="22" customFormat="1" ht="15.75">
      <c r="A64" s="20">
        <v>36</v>
      </c>
      <c r="B64" s="21" t="s">
        <v>93</v>
      </c>
      <c r="C64" s="20">
        <v>6</v>
      </c>
      <c r="D64" s="20">
        <v>1</v>
      </c>
      <c r="E64" s="23">
        <v>50.5</v>
      </c>
      <c r="F64" s="19">
        <f t="shared" si="2"/>
        <v>1592000</v>
      </c>
      <c r="G64" s="19">
        <v>1575674.58</v>
      </c>
      <c r="H64" s="19">
        <v>16325.42</v>
      </c>
      <c r="I64" s="19">
        <v>0</v>
      </c>
      <c r="J64" s="19">
        <v>0</v>
      </c>
      <c r="K64" s="24">
        <v>46022</v>
      </c>
    </row>
    <row r="65" spans="1:11" s="22" customFormat="1" ht="15.75">
      <c r="A65" s="20">
        <v>37</v>
      </c>
      <c r="B65" s="21" t="s">
        <v>44</v>
      </c>
      <c r="C65" s="20">
        <v>17</v>
      </c>
      <c r="D65" s="20">
        <v>5</v>
      </c>
      <c r="E65" s="23">
        <v>150.4</v>
      </c>
      <c r="F65" s="19">
        <f t="shared" si="2"/>
        <v>7702125</v>
      </c>
      <c r="G65" s="19">
        <v>5066486.5</v>
      </c>
      <c r="H65" s="19">
        <v>52828.7</v>
      </c>
      <c r="I65" s="19">
        <v>2582809.8</v>
      </c>
      <c r="J65" s="19">
        <v>0</v>
      </c>
      <c r="K65" s="24">
        <v>46022</v>
      </c>
    </row>
    <row r="66" spans="1:11" s="22" customFormat="1" ht="15.75">
      <c r="A66" s="20">
        <v>38</v>
      </c>
      <c r="B66" s="21" t="s">
        <v>90</v>
      </c>
      <c r="C66" s="20">
        <v>4</v>
      </c>
      <c r="D66" s="20">
        <v>2</v>
      </c>
      <c r="E66" s="23">
        <v>40.9</v>
      </c>
      <c r="F66" s="19">
        <f t="shared" si="2"/>
        <v>2097992.4</v>
      </c>
      <c r="G66" s="19">
        <v>1377832.02</v>
      </c>
      <c r="H66" s="19">
        <v>14322.18</v>
      </c>
      <c r="I66" s="19">
        <v>705838.2</v>
      </c>
      <c r="J66" s="19">
        <v>0</v>
      </c>
      <c r="K66" s="24">
        <v>46022</v>
      </c>
    </row>
    <row r="67" spans="1:11" s="22" customFormat="1" ht="15.75">
      <c r="A67" s="20">
        <v>39</v>
      </c>
      <c r="B67" s="21" t="s">
        <v>91</v>
      </c>
      <c r="C67" s="20">
        <v>3</v>
      </c>
      <c r="D67" s="20">
        <v>1</v>
      </c>
      <c r="E67" s="23">
        <v>42.4</v>
      </c>
      <c r="F67" s="19">
        <f t="shared" si="2"/>
        <v>2024758.15</v>
      </c>
      <c r="G67" s="19">
        <v>1428318</v>
      </c>
      <c r="H67" s="19">
        <v>14893.2</v>
      </c>
      <c r="I67" s="19">
        <v>581546.95</v>
      </c>
      <c r="J67" s="19">
        <v>0</v>
      </c>
      <c r="K67" s="24">
        <v>46022</v>
      </c>
    </row>
    <row r="68" spans="1:11" s="22" customFormat="1" ht="15.75">
      <c r="A68" s="20">
        <v>40</v>
      </c>
      <c r="B68" s="21" t="s">
        <v>45</v>
      </c>
      <c r="C68" s="20">
        <v>4</v>
      </c>
      <c r="D68" s="20">
        <v>3</v>
      </c>
      <c r="E68" s="23">
        <v>93.8</v>
      </c>
      <c r="F68" s="19">
        <f t="shared" si="2"/>
        <v>5027645.12</v>
      </c>
      <c r="G68" s="19">
        <v>3159816.71</v>
      </c>
      <c r="H68" s="19">
        <v>32947.69</v>
      </c>
      <c r="I68" s="19">
        <v>1834880.72</v>
      </c>
      <c r="J68" s="19">
        <v>0</v>
      </c>
      <c r="K68" s="24">
        <v>46022</v>
      </c>
    </row>
    <row r="69" spans="1:11" s="22" customFormat="1" ht="15.75">
      <c r="A69" s="20">
        <v>41</v>
      </c>
      <c r="B69" s="21" t="s">
        <v>46</v>
      </c>
      <c r="C69" s="20">
        <v>21</v>
      </c>
      <c r="D69" s="20">
        <v>7</v>
      </c>
      <c r="E69" s="23">
        <v>166.3</v>
      </c>
      <c r="F69" s="19">
        <f t="shared" si="2"/>
        <v>7814833.33</v>
      </c>
      <c r="G69" s="19">
        <v>5602397.43</v>
      </c>
      <c r="H69" s="19">
        <v>58121.97</v>
      </c>
      <c r="I69" s="19">
        <v>2154313.93</v>
      </c>
      <c r="J69" s="19">
        <v>0</v>
      </c>
      <c r="K69" s="24">
        <v>46022</v>
      </c>
    </row>
    <row r="70" spans="1:11" s="22" customFormat="1" ht="15.75">
      <c r="A70" s="20">
        <v>42</v>
      </c>
      <c r="B70" s="21" t="s">
        <v>47</v>
      </c>
      <c r="C70" s="20">
        <v>1</v>
      </c>
      <c r="D70" s="20">
        <v>1</v>
      </c>
      <c r="E70" s="23">
        <v>46.7</v>
      </c>
      <c r="F70" s="19">
        <f t="shared" si="2"/>
        <v>2215000</v>
      </c>
      <c r="G70" s="19">
        <v>1573171</v>
      </c>
      <c r="H70" s="19">
        <v>16403.6</v>
      </c>
      <c r="I70" s="19">
        <v>625425.4</v>
      </c>
      <c r="J70" s="19">
        <v>0</v>
      </c>
      <c r="K70" s="24">
        <v>46022</v>
      </c>
    </row>
    <row r="71" spans="1:11" s="22" customFormat="1" ht="15.75">
      <c r="A71" s="20">
        <v>43</v>
      </c>
      <c r="B71" s="21" t="s">
        <v>48</v>
      </c>
      <c r="C71" s="20">
        <v>11</v>
      </c>
      <c r="D71" s="20">
        <v>4</v>
      </c>
      <c r="E71" s="23">
        <v>144.1</v>
      </c>
      <c r="F71" s="19">
        <f t="shared" si="2"/>
        <v>6882000</v>
      </c>
      <c r="G71" s="19">
        <v>4854259.99</v>
      </c>
      <c r="H71" s="19">
        <v>50615.81</v>
      </c>
      <c r="I71" s="19">
        <v>1977124.2</v>
      </c>
      <c r="J71" s="19">
        <v>0</v>
      </c>
      <c r="K71" s="24">
        <v>46022</v>
      </c>
    </row>
    <row r="72" spans="1:11" s="22" customFormat="1" ht="15.75">
      <c r="A72" s="20">
        <v>44</v>
      </c>
      <c r="B72" s="21" t="s">
        <v>131</v>
      </c>
      <c r="C72" s="20">
        <v>3</v>
      </c>
      <c r="D72" s="20">
        <v>2</v>
      </c>
      <c r="E72" s="23">
        <v>61.2</v>
      </c>
      <c r="F72" s="19">
        <f t="shared" si="2"/>
        <v>2922528.27</v>
      </c>
      <c r="G72" s="19">
        <v>2061628.81</v>
      </c>
      <c r="H72" s="19">
        <v>21496.79</v>
      </c>
      <c r="I72" s="19">
        <v>839402.67</v>
      </c>
      <c r="J72" s="19">
        <v>0</v>
      </c>
      <c r="K72" s="24">
        <v>46022</v>
      </c>
    </row>
    <row r="73" spans="1:11" s="22" customFormat="1" ht="15.75">
      <c r="A73" s="20">
        <v>45</v>
      </c>
      <c r="B73" s="21" t="s">
        <v>49</v>
      </c>
      <c r="C73" s="20">
        <v>8</v>
      </c>
      <c r="D73" s="20">
        <v>3</v>
      </c>
      <c r="E73" s="23">
        <v>164.2</v>
      </c>
      <c r="F73" s="19">
        <f t="shared" si="2"/>
        <v>7252877.619999999</v>
      </c>
      <c r="G73" s="19">
        <v>5531645.34</v>
      </c>
      <c r="H73" s="19">
        <v>57394.26</v>
      </c>
      <c r="I73" s="19">
        <v>1663838.02</v>
      </c>
      <c r="J73" s="19">
        <v>0</v>
      </c>
      <c r="K73" s="24">
        <v>46022</v>
      </c>
    </row>
    <row r="74" spans="1:11" s="22" customFormat="1" ht="15.75">
      <c r="A74" s="20">
        <v>46</v>
      </c>
      <c r="B74" s="21" t="s">
        <v>55</v>
      </c>
      <c r="C74" s="20">
        <v>28</v>
      </c>
      <c r="D74" s="20">
        <v>10</v>
      </c>
      <c r="E74" s="23">
        <v>495.9</v>
      </c>
      <c r="F74" s="19">
        <f t="shared" si="2"/>
        <v>23361162.35</v>
      </c>
      <c r="G74" s="19">
        <v>16705395.78</v>
      </c>
      <c r="H74" s="19">
        <v>174048.42</v>
      </c>
      <c r="I74" s="19">
        <v>6481718.15</v>
      </c>
      <c r="J74" s="19">
        <v>0</v>
      </c>
      <c r="K74" s="24">
        <v>46022</v>
      </c>
    </row>
    <row r="75" spans="1:11" s="22" customFormat="1" ht="15.75">
      <c r="A75" s="20">
        <v>47</v>
      </c>
      <c r="B75" s="21" t="s">
        <v>50</v>
      </c>
      <c r="C75" s="20">
        <v>5</v>
      </c>
      <c r="D75" s="20">
        <v>2</v>
      </c>
      <c r="E75" s="23">
        <v>92.6</v>
      </c>
      <c r="F75" s="19">
        <f t="shared" si="2"/>
        <v>4031888.8899999997</v>
      </c>
      <c r="G75" s="19">
        <v>3119392.61</v>
      </c>
      <c r="H75" s="19">
        <v>32526.19</v>
      </c>
      <c r="I75" s="19">
        <v>879970.09</v>
      </c>
      <c r="J75" s="19">
        <v>0</v>
      </c>
      <c r="K75" s="24">
        <v>46022</v>
      </c>
    </row>
    <row r="76" spans="1:11" s="22" customFormat="1" ht="15.75">
      <c r="A76" s="20">
        <v>48</v>
      </c>
      <c r="B76" s="21" t="s">
        <v>133</v>
      </c>
      <c r="C76" s="20">
        <v>3</v>
      </c>
      <c r="D76" s="20">
        <v>3</v>
      </c>
      <c r="E76" s="23">
        <v>92.45</v>
      </c>
      <c r="F76" s="19">
        <f t="shared" si="2"/>
        <v>3616499.9999999995</v>
      </c>
      <c r="G76" s="19">
        <v>3114339.59</v>
      </c>
      <c r="H76" s="19">
        <v>32473.51</v>
      </c>
      <c r="I76" s="19">
        <v>469686.9</v>
      </c>
      <c r="J76" s="19">
        <v>0</v>
      </c>
      <c r="K76" s="24">
        <v>46022</v>
      </c>
    </row>
    <row r="77" spans="1:11" s="22" customFormat="1" ht="15.75">
      <c r="A77" s="20">
        <v>49</v>
      </c>
      <c r="B77" s="21" t="s">
        <v>56</v>
      </c>
      <c r="C77" s="20">
        <v>28</v>
      </c>
      <c r="D77" s="20">
        <v>10</v>
      </c>
      <c r="E77" s="23">
        <v>349.2</v>
      </c>
      <c r="F77" s="19">
        <f t="shared" si="2"/>
        <v>16298336.120000001</v>
      </c>
      <c r="G77" s="19">
        <v>11643491.22</v>
      </c>
      <c r="H77" s="19">
        <v>121386.46</v>
      </c>
      <c r="I77" s="19">
        <v>4533458.44</v>
      </c>
      <c r="J77" s="19">
        <v>0</v>
      </c>
      <c r="K77" s="24">
        <v>46022</v>
      </c>
    </row>
    <row r="78" spans="1:11" s="22" customFormat="1" ht="15.75">
      <c r="A78" s="20">
        <v>50</v>
      </c>
      <c r="B78" s="21" t="s">
        <v>39</v>
      </c>
      <c r="C78" s="20">
        <v>23</v>
      </c>
      <c r="D78" s="20">
        <v>6</v>
      </c>
      <c r="E78" s="23">
        <v>335.7</v>
      </c>
      <c r="F78" s="19">
        <f t="shared" si="2"/>
        <v>14527993.98</v>
      </c>
      <c r="G78" s="19">
        <v>11309089.86</v>
      </c>
      <c r="H78" s="19">
        <v>117466.74</v>
      </c>
      <c r="I78" s="19">
        <v>3101437.38</v>
      </c>
      <c r="J78" s="19">
        <v>0</v>
      </c>
      <c r="K78" s="24">
        <v>46022</v>
      </c>
    </row>
    <row r="79" spans="1:11" s="22" customFormat="1" ht="15.75">
      <c r="A79" s="20">
        <v>51</v>
      </c>
      <c r="B79" s="21" t="s">
        <v>95</v>
      </c>
      <c r="C79" s="20">
        <v>6</v>
      </c>
      <c r="D79" s="20">
        <v>6</v>
      </c>
      <c r="E79" s="23">
        <v>268.7</v>
      </c>
      <c r="F79" s="19">
        <f t="shared" si="2"/>
        <v>12756147.440000001</v>
      </c>
      <c r="G79" s="19">
        <v>9051871.39</v>
      </c>
      <c r="H79" s="19">
        <v>94139.21</v>
      </c>
      <c r="I79" s="19">
        <v>3610136.84</v>
      </c>
      <c r="J79" s="19">
        <v>0</v>
      </c>
      <c r="K79" s="24">
        <v>46022</v>
      </c>
    </row>
    <row r="80" spans="1:11" s="22" customFormat="1" ht="15.75">
      <c r="A80" s="20">
        <v>52</v>
      </c>
      <c r="B80" s="21" t="s">
        <v>158</v>
      </c>
      <c r="C80" s="20">
        <v>1</v>
      </c>
      <c r="D80" s="20">
        <v>1</v>
      </c>
      <c r="E80" s="23">
        <v>61</v>
      </c>
      <c r="F80" s="19">
        <f t="shared" si="2"/>
        <v>2555811.94</v>
      </c>
      <c r="G80" s="19">
        <v>2054891.46</v>
      </c>
      <c r="H80" s="19">
        <v>21426.54</v>
      </c>
      <c r="I80" s="19">
        <v>479493.94</v>
      </c>
      <c r="J80" s="19">
        <v>0</v>
      </c>
      <c r="K80" s="24">
        <v>46022</v>
      </c>
    </row>
    <row r="81" spans="1:11" s="22" customFormat="1" ht="15.75">
      <c r="A81" s="20">
        <v>53</v>
      </c>
      <c r="B81" s="21" t="s">
        <v>160</v>
      </c>
      <c r="C81" s="20">
        <v>1</v>
      </c>
      <c r="D81" s="20">
        <v>1</v>
      </c>
      <c r="E81" s="23">
        <v>23.7</v>
      </c>
      <c r="F81" s="19">
        <f t="shared" si="2"/>
        <v>981688.46</v>
      </c>
      <c r="G81" s="19">
        <v>798428.16</v>
      </c>
      <c r="H81" s="19">
        <v>8272.44</v>
      </c>
      <c r="I81" s="19">
        <v>174987.86</v>
      </c>
      <c r="J81" s="19">
        <v>0</v>
      </c>
      <c r="K81" s="24">
        <v>46022</v>
      </c>
    </row>
    <row r="82" spans="1:11" s="22" customFormat="1" ht="15.75">
      <c r="A82" s="20">
        <v>54</v>
      </c>
      <c r="B82" s="21" t="s">
        <v>135</v>
      </c>
      <c r="C82" s="20">
        <v>2</v>
      </c>
      <c r="D82" s="20">
        <v>1</v>
      </c>
      <c r="E82" s="23">
        <v>46.8</v>
      </c>
      <c r="F82" s="19">
        <f t="shared" si="2"/>
        <v>2234874.56</v>
      </c>
      <c r="G82" s="19">
        <v>1576539.68</v>
      </c>
      <c r="H82" s="19">
        <v>16438.72</v>
      </c>
      <c r="I82" s="19">
        <v>641896.16</v>
      </c>
      <c r="J82" s="19">
        <v>0</v>
      </c>
      <c r="K82" s="24">
        <v>46022</v>
      </c>
    </row>
    <row r="83" spans="1:11" s="22" customFormat="1" ht="15.75">
      <c r="A83" s="20">
        <v>55</v>
      </c>
      <c r="B83" s="21" t="s">
        <v>136</v>
      </c>
      <c r="C83" s="20">
        <v>4</v>
      </c>
      <c r="D83" s="20">
        <v>1</v>
      </c>
      <c r="E83" s="23">
        <v>33.5</v>
      </c>
      <c r="F83" s="19">
        <f t="shared" si="2"/>
        <v>983000</v>
      </c>
      <c r="G83" s="19">
        <v>972855.94</v>
      </c>
      <c r="H83" s="19">
        <v>10144.06</v>
      </c>
      <c r="I83" s="19">
        <v>0</v>
      </c>
      <c r="J83" s="19">
        <v>0</v>
      </c>
      <c r="K83" s="24">
        <v>46022</v>
      </c>
    </row>
    <row r="84" spans="1:11" s="22" customFormat="1" ht="15.75">
      <c r="A84" s="20">
        <v>56</v>
      </c>
      <c r="B84" s="21" t="s">
        <v>137</v>
      </c>
      <c r="C84" s="20">
        <v>3</v>
      </c>
      <c r="D84" s="20">
        <v>1</v>
      </c>
      <c r="E84" s="23">
        <v>31.3</v>
      </c>
      <c r="F84" s="19">
        <f t="shared" si="2"/>
        <v>1040000</v>
      </c>
      <c r="G84" s="19">
        <v>1029267.73</v>
      </c>
      <c r="H84" s="19">
        <v>10732.27</v>
      </c>
      <c r="I84" s="19">
        <v>0</v>
      </c>
      <c r="J84" s="19">
        <v>0</v>
      </c>
      <c r="K84" s="24">
        <v>46022</v>
      </c>
    </row>
    <row r="85" spans="1:11" s="22" customFormat="1" ht="15.75">
      <c r="A85" s="20">
        <v>57</v>
      </c>
      <c r="B85" s="21" t="s">
        <v>100</v>
      </c>
      <c r="C85" s="20">
        <v>5</v>
      </c>
      <c r="D85" s="20">
        <v>2</v>
      </c>
      <c r="E85" s="23">
        <v>101.3</v>
      </c>
      <c r="F85" s="19">
        <f t="shared" si="2"/>
        <v>4837452.85</v>
      </c>
      <c r="G85" s="19">
        <v>3412467.3</v>
      </c>
      <c r="H85" s="19">
        <v>35582.1</v>
      </c>
      <c r="I85" s="19">
        <v>1389403.45</v>
      </c>
      <c r="J85" s="19">
        <v>0</v>
      </c>
      <c r="K85" s="24">
        <v>46022</v>
      </c>
    </row>
    <row r="86" spans="1:11" s="22" customFormat="1" ht="15.75">
      <c r="A86" s="20">
        <v>58</v>
      </c>
      <c r="B86" s="21" t="s">
        <v>64</v>
      </c>
      <c r="C86" s="20">
        <v>5</v>
      </c>
      <c r="D86" s="20">
        <v>2</v>
      </c>
      <c r="E86" s="23">
        <v>30.3</v>
      </c>
      <c r="F86" s="19">
        <f t="shared" si="2"/>
        <v>1658934.92</v>
      </c>
      <c r="G86" s="19">
        <v>1020735.97</v>
      </c>
      <c r="H86" s="19">
        <v>10615.43</v>
      </c>
      <c r="I86" s="19">
        <v>627583.52</v>
      </c>
      <c r="J86" s="19">
        <v>0</v>
      </c>
      <c r="K86" s="24">
        <v>46022</v>
      </c>
    </row>
    <row r="87" spans="1:11" s="22" customFormat="1" ht="15.75">
      <c r="A87" s="20">
        <v>59</v>
      </c>
      <c r="B87" s="21" t="s">
        <v>42</v>
      </c>
      <c r="C87" s="20">
        <v>26</v>
      </c>
      <c r="D87" s="20">
        <v>7</v>
      </c>
      <c r="E87" s="23">
        <v>287.3</v>
      </c>
      <c r="F87" s="19">
        <f t="shared" si="2"/>
        <v>12738777.78</v>
      </c>
      <c r="G87" s="19">
        <v>9632665.52</v>
      </c>
      <c r="H87" s="19">
        <v>99934.28</v>
      </c>
      <c r="I87" s="19">
        <v>3006177.98</v>
      </c>
      <c r="J87" s="19">
        <v>0</v>
      </c>
      <c r="K87" s="24">
        <v>46022</v>
      </c>
    </row>
    <row r="88" spans="1:11" s="22" customFormat="1" ht="15.75">
      <c r="A88" s="20">
        <v>60</v>
      </c>
      <c r="B88" s="21" t="s">
        <v>162</v>
      </c>
      <c r="C88" s="20">
        <v>3</v>
      </c>
      <c r="D88" s="20">
        <v>1</v>
      </c>
      <c r="E88" s="23">
        <v>42.3</v>
      </c>
      <c r="F88" s="19">
        <f t="shared" si="2"/>
        <v>1920085.14</v>
      </c>
      <c r="G88" s="19">
        <v>1425042.66</v>
      </c>
      <c r="H88" s="19">
        <v>14764.74</v>
      </c>
      <c r="I88" s="19">
        <v>480277.74</v>
      </c>
      <c r="J88" s="19">
        <v>0</v>
      </c>
      <c r="K88" s="24">
        <v>46022</v>
      </c>
    </row>
    <row r="89" spans="1:11" s="22" customFormat="1" ht="15.75">
      <c r="A89" s="20">
        <v>61</v>
      </c>
      <c r="B89" s="21" t="s">
        <v>105</v>
      </c>
      <c r="C89" s="20">
        <v>2</v>
      </c>
      <c r="D89" s="20">
        <v>1</v>
      </c>
      <c r="E89" s="23">
        <v>49.1</v>
      </c>
      <c r="F89" s="19">
        <f t="shared" si="2"/>
        <v>1986000</v>
      </c>
      <c r="G89" s="19">
        <v>1654019.19</v>
      </c>
      <c r="H89" s="19">
        <v>17246.61</v>
      </c>
      <c r="I89" s="19">
        <v>314734.2</v>
      </c>
      <c r="J89" s="19">
        <v>0</v>
      </c>
      <c r="K89" s="24">
        <v>46022</v>
      </c>
    </row>
    <row r="90" spans="1:11" s="22" customFormat="1" ht="15.75">
      <c r="A90" s="20">
        <v>62</v>
      </c>
      <c r="B90" s="21" t="s">
        <v>51</v>
      </c>
      <c r="C90" s="20">
        <v>2</v>
      </c>
      <c r="D90" s="20">
        <v>1</v>
      </c>
      <c r="E90" s="23">
        <v>20.1</v>
      </c>
      <c r="F90" s="19">
        <f t="shared" si="2"/>
        <v>1306611.6</v>
      </c>
      <c r="G90" s="19">
        <v>677103.58</v>
      </c>
      <c r="H90" s="19">
        <v>7060.22</v>
      </c>
      <c r="I90" s="19">
        <v>622447.8</v>
      </c>
      <c r="J90" s="19">
        <v>0</v>
      </c>
      <c r="K90" s="24">
        <v>46022</v>
      </c>
    </row>
    <row r="91" spans="1:11" s="22" customFormat="1" ht="15.75">
      <c r="A91" s="20">
        <v>63</v>
      </c>
      <c r="B91" s="21" t="s">
        <v>142</v>
      </c>
      <c r="C91" s="20">
        <v>11</v>
      </c>
      <c r="D91" s="20">
        <v>8</v>
      </c>
      <c r="E91" s="23">
        <v>159</v>
      </c>
      <c r="F91" s="19">
        <f t="shared" si="2"/>
        <v>7592843.08</v>
      </c>
      <c r="G91" s="19">
        <v>5356192.49</v>
      </c>
      <c r="H91" s="19">
        <v>55849.51</v>
      </c>
      <c r="I91" s="19">
        <v>2180801.08</v>
      </c>
      <c r="J91" s="19">
        <v>0</v>
      </c>
      <c r="K91" s="24">
        <v>46022</v>
      </c>
    </row>
    <row r="92" spans="1:11" s="22" customFormat="1" ht="15.75">
      <c r="A92" s="20">
        <v>64</v>
      </c>
      <c r="B92" s="21" t="s">
        <v>144</v>
      </c>
      <c r="C92" s="20">
        <v>2</v>
      </c>
      <c r="D92" s="20">
        <v>1</v>
      </c>
      <c r="E92" s="23">
        <v>25.1</v>
      </c>
      <c r="F92" s="19">
        <f>G92+H92+I92</f>
        <v>1198618.62</v>
      </c>
      <c r="G92" s="19">
        <v>845537.31</v>
      </c>
      <c r="H92" s="19">
        <v>8816.49</v>
      </c>
      <c r="I92" s="19">
        <v>344264.82</v>
      </c>
      <c r="J92" s="19">
        <v>0</v>
      </c>
      <c r="K92" s="24">
        <v>46022</v>
      </c>
    </row>
    <row r="93" spans="1:11" s="22" customFormat="1" ht="15.75">
      <c r="A93" s="20">
        <v>65</v>
      </c>
      <c r="B93" s="21" t="s">
        <v>40</v>
      </c>
      <c r="C93" s="20">
        <v>22</v>
      </c>
      <c r="D93" s="20">
        <v>7</v>
      </c>
      <c r="E93" s="23">
        <v>288.4</v>
      </c>
      <c r="F93" s="19">
        <f>G93+H93+I93</f>
        <v>11516480</v>
      </c>
      <c r="G93" s="19">
        <v>9160887.26</v>
      </c>
      <c r="H93" s="19">
        <v>95364.74</v>
      </c>
      <c r="I93" s="19">
        <v>2260228</v>
      </c>
      <c r="J93" s="19">
        <v>0</v>
      </c>
      <c r="K93" s="24">
        <v>46022</v>
      </c>
    </row>
    <row r="94" spans="1:11" s="22" customFormat="1" ht="15.75">
      <c r="A94" s="20">
        <v>66</v>
      </c>
      <c r="B94" s="21" t="s">
        <v>65</v>
      </c>
      <c r="C94" s="20">
        <v>12</v>
      </c>
      <c r="D94" s="20">
        <v>5</v>
      </c>
      <c r="E94" s="23">
        <v>81.7</v>
      </c>
      <c r="F94" s="19">
        <f>G94+H94+I94</f>
        <v>5583134.74</v>
      </c>
      <c r="G94" s="19">
        <v>2752277.47</v>
      </c>
      <c r="H94" s="19">
        <v>28627.13</v>
      </c>
      <c r="I94" s="19">
        <v>2802230.14</v>
      </c>
      <c r="J94" s="19">
        <v>0</v>
      </c>
      <c r="K94" s="24">
        <v>46022</v>
      </c>
    </row>
    <row r="95" spans="1:11" ht="31.5">
      <c r="A95" s="13"/>
      <c r="B95" s="2" t="s">
        <v>166</v>
      </c>
      <c r="C95" s="13">
        <f>C99+C100+C101+C102+C103+C104+C105+C106+C107+C109+C108+C110+C111+C112+C113+C114+C115</f>
        <v>133</v>
      </c>
      <c r="D95" s="13">
        <f>D99+D100+D101+D102+D103+D104+D105+D106+D107+D109+D108+D110+D111+D112+D113+D114+D115</f>
        <v>56</v>
      </c>
      <c r="E95" s="13">
        <f>E99+E100+E101+E102+E103+E104+E105+E106+E107+E109+E108+E110+E111+E112+E113+E114+E115</f>
        <v>1937.6699999999998</v>
      </c>
      <c r="F95" s="17">
        <f>F96+F97+F98</f>
        <v>94823770.30999999</v>
      </c>
      <c r="G95" s="17">
        <f>G96+G97+G98</f>
        <v>70534455.13</v>
      </c>
      <c r="H95" s="17">
        <f>H96+H97+H98</f>
        <v>834911.27</v>
      </c>
      <c r="I95" s="17">
        <f>I96+I97+I98</f>
        <v>23454403.910000004</v>
      </c>
      <c r="J95" s="17">
        <v>0</v>
      </c>
      <c r="K95" s="13"/>
    </row>
    <row r="96" spans="1:11" ht="15.75">
      <c r="A96" s="13"/>
      <c r="B96" s="2" t="s">
        <v>28</v>
      </c>
      <c r="C96" s="13"/>
      <c r="D96" s="13"/>
      <c r="E96" s="17"/>
      <c r="F96" s="17">
        <f aca="true" t="shared" si="3" ref="F96:F115">G96+H96+I96</f>
        <v>78641500.55000001</v>
      </c>
      <c r="G96" s="17">
        <f>SUM(G99:G115)</f>
        <v>70462114.4</v>
      </c>
      <c r="H96" s="17">
        <f>SUM(H99:H115)</f>
        <v>832748.66</v>
      </c>
      <c r="I96" s="17">
        <f>89250100-I27</f>
        <v>7346637.49000001</v>
      </c>
      <c r="J96" s="17">
        <v>0</v>
      </c>
      <c r="K96" s="13"/>
    </row>
    <row r="97" spans="1:11" ht="15.75">
      <c r="A97" s="13"/>
      <c r="B97" s="2" t="s">
        <v>60</v>
      </c>
      <c r="C97" s="13"/>
      <c r="D97" s="13"/>
      <c r="E97" s="17"/>
      <c r="F97" s="17">
        <f t="shared" si="3"/>
        <v>16107766.419999994</v>
      </c>
      <c r="G97" s="17">
        <f>SUM(G99:G115)-G96</f>
        <v>0</v>
      </c>
      <c r="H97" s="17">
        <v>0</v>
      </c>
      <c r="I97" s="17">
        <f>SUM(I99:I115)-I96</f>
        <v>16107766.419999994</v>
      </c>
      <c r="J97" s="17">
        <v>0</v>
      </c>
      <c r="K97" s="13"/>
    </row>
    <row r="98" spans="1:11" ht="15.75">
      <c r="A98" s="13"/>
      <c r="B98" s="2" t="s">
        <v>27</v>
      </c>
      <c r="C98" s="13"/>
      <c r="D98" s="13"/>
      <c r="E98" s="17"/>
      <c r="F98" s="17">
        <f t="shared" si="3"/>
        <v>74503.33999998926</v>
      </c>
      <c r="G98" s="17">
        <f>70534455.13-G96-G97</f>
        <v>72340.72999998927</v>
      </c>
      <c r="H98" s="17">
        <f>834911.27-H96-H97</f>
        <v>2162.609999999986</v>
      </c>
      <c r="I98" s="17">
        <v>0</v>
      </c>
      <c r="J98" s="17"/>
      <c r="K98" s="13"/>
    </row>
    <row r="99" spans="1:11" s="22" customFormat="1" ht="15.75">
      <c r="A99" s="20">
        <v>1</v>
      </c>
      <c r="B99" s="21" t="s">
        <v>66</v>
      </c>
      <c r="C99" s="20">
        <v>16</v>
      </c>
      <c r="D99" s="20">
        <v>9</v>
      </c>
      <c r="E99" s="19">
        <v>183.2</v>
      </c>
      <c r="F99" s="19">
        <f t="shared" si="3"/>
        <v>9668910.27</v>
      </c>
      <c r="G99" s="19">
        <v>6668685.65</v>
      </c>
      <c r="H99" s="19">
        <v>78936.75</v>
      </c>
      <c r="I99" s="19">
        <v>2921287.87</v>
      </c>
      <c r="J99" s="19">
        <v>0</v>
      </c>
      <c r="K99" s="24">
        <v>46022</v>
      </c>
    </row>
    <row r="100" spans="1:11" s="22" customFormat="1" ht="15.75">
      <c r="A100" s="20">
        <v>2</v>
      </c>
      <c r="B100" s="21" t="s">
        <v>32</v>
      </c>
      <c r="C100" s="20">
        <v>1</v>
      </c>
      <c r="D100" s="20">
        <v>1</v>
      </c>
      <c r="E100" s="19">
        <v>26.27</v>
      </c>
      <c r="F100" s="19">
        <f t="shared" si="3"/>
        <v>1932000</v>
      </c>
      <c r="G100" s="19">
        <v>885008.76</v>
      </c>
      <c r="H100" s="19">
        <v>9169.5</v>
      </c>
      <c r="I100" s="19">
        <v>1037821.74</v>
      </c>
      <c r="J100" s="19">
        <v>0</v>
      </c>
      <c r="K100" s="24">
        <v>46022</v>
      </c>
    </row>
    <row r="101" spans="1:11" s="22" customFormat="1" ht="15.75">
      <c r="A101" s="20">
        <v>3</v>
      </c>
      <c r="B101" s="21" t="s">
        <v>33</v>
      </c>
      <c r="C101" s="20">
        <v>5</v>
      </c>
      <c r="D101" s="20">
        <v>2</v>
      </c>
      <c r="E101" s="19">
        <v>114.8</v>
      </c>
      <c r="F101" s="19">
        <f t="shared" si="3"/>
        <v>5482128.200000001</v>
      </c>
      <c r="G101" s="19">
        <v>4178848.87</v>
      </c>
      <c r="H101" s="19">
        <v>49464.73</v>
      </c>
      <c r="I101" s="19">
        <v>1253814.6</v>
      </c>
      <c r="J101" s="19">
        <v>0</v>
      </c>
      <c r="K101" s="24">
        <v>46022</v>
      </c>
    </row>
    <row r="102" spans="1:11" s="22" customFormat="1" ht="15.75">
      <c r="A102" s="20">
        <v>4</v>
      </c>
      <c r="B102" s="21" t="s">
        <v>59</v>
      </c>
      <c r="C102" s="20">
        <v>2</v>
      </c>
      <c r="D102" s="20">
        <v>1</v>
      </c>
      <c r="E102" s="19">
        <v>18.5</v>
      </c>
      <c r="F102" s="19">
        <f t="shared" si="3"/>
        <v>883444.01</v>
      </c>
      <c r="G102" s="19">
        <v>673420.77</v>
      </c>
      <c r="H102" s="19">
        <v>7971.23</v>
      </c>
      <c r="I102" s="19">
        <v>202052.01</v>
      </c>
      <c r="J102" s="19">
        <v>0</v>
      </c>
      <c r="K102" s="24">
        <v>46022</v>
      </c>
    </row>
    <row r="103" spans="1:11" s="22" customFormat="1" ht="15.75">
      <c r="A103" s="20">
        <v>5</v>
      </c>
      <c r="B103" s="21" t="s">
        <v>62</v>
      </c>
      <c r="C103" s="20">
        <v>14</v>
      </c>
      <c r="D103" s="20">
        <v>3</v>
      </c>
      <c r="E103" s="19">
        <v>113.7</v>
      </c>
      <c r="F103" s="19">
        <f t="shared" si="3"/>
        <v>5429599.08</v>
      </c>
      <c r="G103" s="19">
        <v>4138807.63</v>
      </c>
      <c r="H103" s="19">
        <v>48990.77</v>
      </c>
      <c r="I103" s="19">
        <v>1241800.68</v>
      </c>
      <c r="J103" s="19">
        <v>0</v>
      </c>
      <c r="K103" s="24">
        <v>46022</v>
      </c>
    </row>
    <row r="104" spans="1:11" s="22" customFormat="1" ht="15.75">
      <c r="A104" s="20">
        <v>6</v>
      </c>
      <c r="B104" s="21" t="s">
        <v>63</v>
      </c>
      <c r="C104" s="20">
        <v>38</v>
      </c>
      <c r="D104" s="20">
        <v>13</v>
      </c>
      <c r="E104" s="19">
        <v>583.2</v>
      </c>
      <c r="F104" s="19">
        <f t="shared" si="3"/>
        <v>28030841.029999997</v>
      </c>
      <c r="G104" s="19">
        <v>21229134.66</v>
      </c>
      <c r="H104" s="19">
        <v>251287.74</v>
      </c>
      <c r="I104" s="19">
        <v>6550418.63</v>
      </c>
      <c r="J104" s="19">
        <v>0</v>
      </c>
      <c r="K104" s="24">
        <v>46022</v>
      </c>
    </row>
    <row r="105" spans="1:11" s="22" customFormat="1" ht="15.75">
      <c r="A105" s="20">
        <v>7</v>
      </c>
      <c r="B105" s="21" t="s">
        <v>114</v>
      </c>
      <c r="C105" s="20">
        <v>2</v>
      </c>
      <c r="D105" s="20">
        <v>1</v>
      </c>
      <c r="E105" s="19">
        <v>65</v>
      </c>
      <c r="F105" s="19">
        <f t="shared" si="3"/>
        <v>3103992.45</v>
      </c>
      <c r="G105" s="19">
        <v>2366072.96</v>
      </c>
      <c r="H105" s="19">
        <v>28007.04</v>
      </c>
      <c r="I105" s="19">
        <v>709912.45</v>
      </c>
      <c r="J105" s="19">
        <v>0</v>
      </c>
      <c r="K105" s="24">
        <v>46022</v>
      </c>
    </row>
    <row r="106" spans="1:11" s="22" customFormat="1" ht="15.75">
      <c r="A106" s="20">
        <v>8</v>
      </c>
      <c r="B106" s="21" t="s">
        <v>58</v>
      </c>
      <c r="C106" s="20">
        <v>11</v>
      </c>
      <c r="D106" s="20">
        <v>8</v>
      </c>
      <c r="E106" s="19">
        <v>224.9</v>
      </c>
      <c r="F106" s="19">
        <f t="shared" si="3"/>
        <v>11104275.11</v>
      </c>
      <c r="G106" s="19">
        <v>8186612.47</v>
      </c>
      <c r="H106" s="19">
        <v>96904.33</v>
      </c>
      <c r="I106" s="19">
        <v>2820758.31</v>
      </c>
      <c r="J106" s="19">
        <v>0</v>
      </c>
      <c r="K106" s="24">
        <v>46022</v>
      </c>
    </row>
    <row r="107" spans="1:11" s="22" customFormat="1" ht="15.75">
      <c r="A107" s="20">
        <v>9</v>
      </c>
      <c r="B107" s="21" t="s">
        <v>61</v>
      </c>
      <c r="C107" s="20">
        <v>18</v>
      </c>
      <c r="D107" s="20">
        <v>8</v>
      </c>
      <c r="E107" s="19">
        <v>335.1</v>
      </c>
      <c r="F107" s="19">
        <f t="shared" si="3"/>
        <v>16002274.93</v>
      </c>
      <c r="G107" s="19">
        <v>12198016.17</v>
      </c>
      <c r="H107" s="19">
        <v>144387.03</v>
      </c>
      <c r="I107" s="19">
        <v>3659871.73</v>
      </c>
      <c r="J107" s="19">
        <v>0</v>
      </c>
      <c r="K107" s="24">
        <v>46022</v>
      </c>
    </row>
    <row r="108" spans="1:11" s="22" customFormat="1" ht="15.75">
      <c r="A108" s="20">
        <v>10</v>
      </c>
      <c r="B108" s="21" t="s">
        <v>44</v>
      </c>
      <c r="C108" s="20">
        <v>3</v>
      </c>
      <c r="D108" s="20">
        <v>1</v>
      </c>
      <c r="E108" s="19">
        <v>24.5</v>
      </c>
      <c r="F108" s="19">
        <f t="shared" si="3"/>
        <v>1245000</v>
      </c>
      <c r="G108" s="19">
        <v>891827.5</v>
      </c>
      <c r="H108" s="19">
        <v>10556.5</v>
      </c>
      <c r="I108" s="19">
        <v>342616</v>
      </c>
      <c r="J108" s="19"/>
      <c r="K108" s="24">
        <v>46022</v>
      </c>
    </row>
    <row r="109" spans="1:11" s="22" customFormat="1" ht="15.75">
      <c r="A109" s="20">
        <v>11</v>
      </c>
      <c r="B109" s="21" t="s">
        <v>47</v>
      </c>
      <c r="C109" s="20">
        <v>2</v>
      </c>
      <c r="D109" s="20">
        <v>1</v>
      </c>
      <c r="E109" s="19">
        <v>46.6</v>
      </c>
      <c r="F109" s="19">
        <f t="shared" si="3"/>
        <v>2225323.8</v>
      </c>
      <c r="G109" s="19">
        <v>1696292.31</v>
      </c>
      <c r="H109" s="19">
        <v>20078.89</v>
      </c>
      <c r="I109" s="19">
        <v>508952.6</v>
      </c>
      <c r="J109" s="19">
        <v>0</v>
      </c>
      <c r="K109" s="24">
        <v>46022</v>
      </c>
    </row>
    <row r="110" spans="1:11" s="22" customFormat="1" ht="15.75">
      <c r="A110" s="20">
        <v>12</v>
      </c>
      <c r="B110" s="21" t="s">
        <v>49</v>
      </c>
      <c r="C110" s="20">
        <v>5</v>
      </c>
      <c r="D110" s="20">
        <v>1</v>
      </c>
      <c r="E110" s="19">
        <v>61.1</v>
      </c>
      <c r="F110" s="19">
        <f t="shared" si="3"/>
        <v>2917752.8999999994</v>
      </c>
      <c r="G110" s="19">
        <v>2224108.59</v>
      </c>
      <c r="H110" s="19">
        <v>26326.61</v>
      </c>
      <c r="I110" s="19">
        <v>667317.7</v>
      </c>
      <c r="J110" s="19">
        <v>0</v>
      </c>
      <c r="K110" s="24">
        <v>46022</v>
      </c>
    </row>
    <row r="111" spans="1:11" s="22" customFormat="1" ht="15.75">
      <c r="A111" s="20">
        <v>13</v>
      </c>
      <c r="B111" s="21" t="s">
        <v>55</v>
      </c>
      <c r="C111" s="20">
        <v>7</v>
      </c>
      <c r="D111" s="20">
        <v>1</v>
      </c>
      <c r="E111" s="19">
        <v>25.1</v>
      </c>
      <c r="F111" s="19">
        <f t="shared" si="3"/>
        <v>1198618.62</v>
      </c>
      <c r="G111" s="19">
        <v>913668.18</v>
      </c>
      <c r="H111" s="19">
        <v>10815.02</v>
      </c>
      <c r="I111" s="19">
        <v>274135.42</v>
      </c>
      <c r="J111" s="19">
        <v>0</v>
      </c>
      <c r="K111" s="24">
        <v>46022</v>
      </c>
    </row>
    <row r="112" spans="1:11" s="22" customFormat="1" ht="15.75">
      <c r="A112" s="20">
        <v>14</v>
      </c>
      <c r="B112" s="21" t="s">
        <v>56</v>
      </c>
      <c r="C112" s="20">
        <v>1</v>
      </c>
      <c r="D112" s="20">
        <v>1</v>
      </c>
      <c r="E112" s="19">
        <v>13.2</v>
      </c>
      <c r="F112" s="19">
        <f t="shared" si="3"/>
        <v>630349.24</v>
      </c>
      <c r="G112" s="19">
        <v>480494.82</v>
      </c>
      <c r="H112" s="19">
        <v>5687.58</v>
      </c>
      <c r="I112" s="19">
        <v>144166.84</v>
      </c>
      <c r="J112" s="19">
        <v>0</v>
      </c>
      <c r="K112" s="24">
        <v>46022</v>
      </c>
    </row>
    <row r="113" spans="1:11" s="22" customFormat="1" ht="15.75">
      <c r="A113" s="20">
        <v>15</v>
      </c>
      <c r="B113" s="21" t="s">
        <v>136</v>
      </c>
      <c r="C113" s="20">
        <v>0</v>
      </c>
      <c r="D113" s="20">
        <v>1</v>
      </c>
      <c r="E113" s="19">
        <v>26.6</v>
      </c>
      <c r="F113" s="19">
        <f t="shared" si="3"/>
        <v>1270249.22</v>
      </c>
      <c r="G113" s="19">
        <v>968269.86</v>
      </c>
      <c r="H113" s="19">
        <v>11461.34</v>
      </c>
      <c r="I113" s="19">
        <v>290518.02</v>
      </c>
      <c r="J113" s="19">
        <v>0</v>
      </c>
      <c r="K113" s="24">
        <v>46022</v>
      </c>
    </row>
    <row r="114" spans="1:11" s="22" customFormat="1" ht="15.75">
      <c r="A114" s="20">
        <v>16</v>
      </c>
      <c r="B114" s="21" t="s">
        <v>138</v>
      </c>
      <c r="C114" s="20">
        <v>6</v>
      </c>
      <c r="D114" s="20">
        <v>3</v>
      </c>
      <c r="E114" s="19">
        <v>56.9</v>
      </c>
      <c r="F114" s="19">
        <f t="shared" si="3"/>
        <v>2717187.24</v>
      </c>
      <c r="G114" s="19">
        <v>2071223.87</v>
      </c>
      <c r="H114" s="19">
        <v>24516.93</v>
      </c>
      <c r="I114" s="19">
        <v>621446.44</v>
      </c>
      <c r="J114" s="19">
        <v>0</v>
      </c>
      <c r="K114" s="24">
        <v>46022</v>
      </c>
    </row>
    <row r="115" spans="1:11" s="22" customFormat="1" ht="15.75">
      <c r="A115" s="20">
        <v>17</v>
      </c>
      <c r="B115" s="21" t="s">
        <v>65</v>
      </c>
      <c r="C115" s="20">
        <v>2</v>
      </c>
      <c r="D115" s="20">
        <v>1</v>
      </c>
      <c r="E115" s="19">
        <v>19</v>
      </c>
      <c r="F115" s="19">
        <f t="shared" si="3"/>
        <v>907320.87</v>
      </c>
      <c r="G115" s="19">
        <v>691621.33</v>
      </c>
      <c r="H115" s="19">
        <v>8186.67</v>
      </c>
      <c r="I115" s="19">
        <v>207512.87</v>
      </c>
      <c r="J115" s="19">
        <v>0</v>
      </c>
      <c r="K115" s="24">
        <v>46022</v>
      </c>
    </row>
    <row r="116" spans="1:11" ht="31.5">
      <c r="A116" s="13"/>
      <c r="B116" s="2" t="s">
        <v>68</v>
      </c>
      <c r="C116" s="13">
        <f>SUM(C120:C133)</f>
        <v>106</v>
      </c>
      <c r="D116" s="13">
        <f>SUM(D120:D133)</f>
        <v>46</v>
      </c>
      <c r="E116" s="25">
        <f>SUM(E120:E133)</f>
        <v>1591.2</v>
      </c>
      <c r="F116" s="17">
        <f>F117+F118+F119</f>
        <v>164859378.39999998</v>
      </c>
      <c r="G116" s="17">
        <f>G117+G118+G119</f>
        <v>57590267.44</v>
      </c>
      <c r="H116" s="17">
        <f>H117+H118+H119</f>
        <v>1016810.96</v>
      </c>
      <c r="I116" s="17">
        <f>I117+I118+I119</f>
        <v>106252300</v>
      </c>
      <c r="J116" s="17">
        <v>0</v>
      </c>
      <c r="K116" s="13"/>
    </row>
    <row r="117" spans="1:11" ht="15.75">
      <c r="A117" s="13"/>
      <c r="B117" s="2" t="s">
        <v>60</v>
      </c>
      <c r="C117" s="17"/>
      <c r="D117" s="17"/>
      <c r="E117" s="17"/>
      <c r="F117" s="17">
        <f>G117+H117+I117</f>
        <v>59877968.756000005</v>
      </c>
      <c r="G117" s="17">
        <f>SUM(G120:G133)</f>
        <v>57590267.439999975</v>
      </c>
      <c r="H117" s="17">
        <f>SUM(H120:H133)</f>
        <v>1016810.9600000024</v>
      </c>
      <c r="I117" s="17">
        <f>SUM(I120:I133)-I97</f>
        <v>1270890.3560000286</v>
      </c>
      <c r="J117" s="17">
        <v>0</v>
      </c>
      <c r="K117" s="13"/>
    </row>
    <row r="118" spans="1:11" ht="15.75">
      <c r="A118" s="13"/>
      <c r="B118" s="2" t="s">
        <v>69</v>
      </c>
      <c r="C118" s="13"/>
      <c r="D118" s="13"/>
      <c r="E118" s="17"/>
      <c r="F118" s="17">
        <f>G118+H118+I118</f>
        <v>0</v>
      </c>
      <c r="G118" s="17">
        <v>0</v>
      </c>
      <c r="H118" s="17">
        <v>0</v>
      </c>
      <c r="I118" s="17">
        <v>0</v>
      </c>
      <c r="J118" s="17">
        <v>0</v>
      </c>
      <c r="K118" s="13"/>
    </row>
    <row r="119" spans="1:11" ht="15.75">
      <c r="A119" s="13"/>
      <c r="B119" s="2" t="s">
        <v>27</v>
      </c>
      <c r="C119" s="13"/>
      <c r="D119" s="13"/>
      <c r="E119" s="17"/>
      <c r="F119" s="17">
        <f>G119+H119+I119</f>
        <v>104981409.64399998</v>
      </c>
      <c r="G119" s="17">
        <f>57590267.44-G117-G118</f>
        <v>2.2351741790771484E-08</v>
      </c>
      <c r="H119" s="17">
        <f>1016810.96-H117-H118</f>
        <v>-2.444721758365631E-09</v>
      </c>
      <c r="I119" s="17">
        <f>106252300-I117</f>
        <v>104981409.64399996</v>
      </c>
      <c r="J119" s="17"/>
      <c r="K119" s="13"/>
    </row>
    <row r="120" spans="1:11" ht="15.75">
      <c r="A120" s="13">
        <v>1</v>
      </c>
      <c r="B120" s="2" t="s">
        <v>29</v>
      </c>
      <c r="C120" s="13">
        <v>4</v>
      </c>
      <c r="D120" s="13">
        <v>1</v>
      </c>
      <c r="E120" s="17">
        <v>37.4</v>
      </c>
      <c r="F120" s="17">
        <f>E120*Лист2!$A$13</f>
        <v>1785989.502</v>
      </c>
      <c r="G120" s="17">
        <f>E120*Лист2!$E$11*Лист2!$E$7</f>
        <v>1353617.3970940167</v>
      </c>
      <c r="H120" s="17">
        <f>E120*Лист2!$E$11*Лист2!$E$8</f>
        <v>23899.402905982963</v>
      </c>
      <c r="I120" s="17">
        <f>F120-G120-H120</f>
        <v>408472.70200000046</v>
      </c>
      <c r="J120" s="17">
        <v>0</v>
      </c>
      <c r="K120" s="26">
        <v>46022</v>
      </c>
    </row>
    <row r="121" spans="1:11" ht="15.75">
      <c r="A121" s="13">
        <f>A120+1</f>
        <v>2</v>
      </c>
      <c r="B121" s="2" t="s">
        <v>30</v>
      </c>
      <c r="C121" s="13">
        <v>6</v>
      </c>
      <c r="D121" s="13">
        <v>4</v>
      </c>
      <c r="E121" s="17">
        <v>98.7</v>
      </c>
      <c r="F121" s="17">
        <f>E121*Лист2!$A$13</f>
        <v>4713293.151000001</v>
      </c>
      <c r="G121" s="17">
        <f>E121*Лист2!$E$11*Лист2!$E$7</f>
        <v>3572246.981101054</v>
      </c>
      <c r="H121" s="17">
        <f>E121*Лист2!$E$11*Лист2!$E$8</f>
        <v>63071.418898944336</v>
      </c>
      <c r="I121" s="17">
        <f aca="true" t="shared" si="4" ref="I121:I133">F121-G121-H121</f>
        <v>1077974.751000002</v>
      </c>
      <c r="J121" s="17">
        <v>0</v>
      </c>
      <c r="K121" s="26">
        <v>46022</v>
      </c>
    </row>
    <row r="122" spans="1:11" ht="15.75">
      <c r="A122" s="13">
        <f aca="true" t="shared" si="5" ref="A122:A133">A121+1</f>
        <v>3</v>
      </c>
      <c r="B122" s="2" t="s">
        <v>31</v>
      </c>
      <c r="C122" s="13">
        <v>2</v>
      </c>
      <c r="D122" s="13">
        <v>2</v>
      </c>
      <c r="E122" s="17">
        <v>59.8</v>
      </c>
      <c r="F122" s="17">
        <f>E122*Лист2!$A$13</f>
        <v>2855673.054</v>
      </c>
      <c r="G122" s="17">
        <f>E122*Лист2!$E$11*Лист2!$E$7</f>
        <v>2164340.1162091494</v>
      </c>
      <c r="H122" s="17">
        <f>E122*Лист2!$E$11*Лист2!$E$8</f>
        <v>38213.483790849765</v>
      </c>
      <c r="I122" s="17">
        <f t="shared" si="4"/>
        <v>653119.4540000008</v>
      </c>
      <c r="J122" s="17">
        <v>0</v>
      </c>
      <c r="K122" s="26">
        <v>46022</v>
      </c>
    </row>
    <row r="123" spans="1:11" ht="15.75">
      <c r="A123" s="13">
        <f t="shared" si="5"/>
        <v>4</v>
      </c>
      <c r="B123" s="2" t="s">
        <v>37</v>
      </c>
      <c r="C123" s="13">
        <v>4</v>
      </c>
      <c r="D123" s="13">
        <v>1</v>
      </c>
      <c r="E123" s="17">
        <v>29.7</v>
      </c>
      <c r="F123" s="17">
        <f>E123*Лист2!$A$13</f>
        <v>1418285.781</v>
      </c>
      <c r="G123" s="17">
        <f>E123*Лист2!$E$11*Лист2!$E$7</f>
        <v>1074931.4623981896</v>
      </c>
      <c r="H123" s="17">
        <f>E123*Лист2!$E$11*Лист2!$E$8</f>
        <v>18978.937601809997</v>
      </c>
      <c r="I123" s="17">
        <f t="shared" si="4"/>
        <v>324375.3810000004</v>
      </c>
      <c r="J123" s="17">
        <v>0</v>
      </c>
      <c r="K123" s="26">
        <v>46022</v>
      </c>
    </row>
    <row r="124" spans="1:11" ht="15.75">
      <c r="A124" s="13">
        <f t="shared" si="5"/>
        <v>5</v>
      </c>
      <c r="B124" s="2" t="s">
        <v>38</v>
      </c>
      <c r="C124" s="13">
        <v>12</v>
      </c>
      <c r="D124" s="13">
        <v>5</v>
      </c>
      <c r="E124" s="17">
        <v>183.5</v>
      </c>
      <c r="F124" s="17">
        <f>E124*Лист2!$A$13</f>
        <v>8762809.455</v>
      </c>
      <c r="G124" s="17">
        <f>E124*Лист2!$E$11*Лист2!$E$7</f>
        <v>6641411.560608343</v>
      </c>
      <c r="H124" s="17">
        <f>E124*Лист2!$E$11*Лист2!$E$8</f>
        <v>117260.43939165438</v>
      </c>
      <c r="I124" s="17">
        <f t="shared" si="4"/>
        <v>2004137.4550000024</v>
      </c>
      <c r="J124" s="17">
        <v>0</v>
      </c>
      <c r="K124" s="26">
        <v>46022</v>
      </c>
    </row>
    <row r="125" spans="1:11" ht="15.75">
      <c r="A125" s="13">
        <f t="shared" si="5"/>
        <v>6</v>
      </c>
      <c r="B125" s="2" t="s">
        <v>43</v>
      </c>
      <c r="C125" s="13">
        <v>4</v>
      </c>
      <c r="D125" s="13">
        <v>1</v>
      </c>
      <c r="E125" s="17">
        <v>17.5</v>
      </c>
      <c r="F125" s="17">
        <f>E125*Лист2!$A$13</f>
        <v>835690.275</v>
      </c>
      <c r="G125" s="17">
        <f>E125*Лист2!$E$11*Лист2!$E$7</f>
        <v>633377.1243086975</v>
      </c>
      <c r="H125" s="17">
        <f>E125*Лист2!$E$11*Лист2!$E$8</f>
        <v>11182.875691302188</v>
      </c>
      <c r="I125" s="17">
        <f t="shared" si="4"/>
        <v>191130.2750000003</v>
      </c>
      <c r="J125" s="17">
        <v>0</v>
      </c>
      <c r="K125" s="26">
        <v>46022</v>
      </c>
    </row>
    <row r="126" spans="1:11" ht="15.75">
      <c r="A126" s="13">
        <f t="shared" si="5"/>
        <v>7</v>
      </c>
      <c r="B126" s="2" t="s">
        <v>45</v>
      </c>
      <c r="C126" s="13">
        <v>5</v>
      </c>
      <c r="D126" s="13">
        <v>3</v>
      </c>
      <c r="E126" s="17">
        <v>58.9</v>
      </c>
      <c r="F126" s="17">
        <f>E126*Лист2!$A$13</f>
        <v>2812694.697</v>
      </c>
      <c r="G126" s="17">
        <f>E126*Лист2!$E$11*Лист2!$E$7</f>
        <v>2131766.435530416</v>
      </c>
      <c r="H126" s="17">
        <f>E126*Лист2!$E$11*Лист2!$E$8</f>
        <v>37638.36446958279</v>
      </c>
      <c r="I126" s="17">
        <f t="shared" si="4"/>
        <v>643289.8970000012</v>
      </c>
      <c r="J126" s="17">
        <v>0</v>
      </c>
      <c r="K126" s="26">
        <v>46022</v>
      </c>
    </row>
    <row r="127" spans="1:11" ht="15.75">
      <c r="A127" s="13">
        <f t="shared" si="5"/>
        <v>8</v>
      </c>
      <c r="B127" s="2" t="s">
        <v>49</v>
      </c>
      <c r="C127" s="13">
        <v>21</v>
      </c>
      <c r="D127" s="13">
        <v>9</v>
      </c>
      <c r="E127" s="17">
        <v>373.5</v>
      </c>
      <c r="F127" s="17">
        <f>E127*Лист2!$A$13</f>
        <v>17836018.155</v>
      </c>
      <c r="G127" s="17">
        <f>E127*Лист2!$E$11*Лист2!$E$7</f>
        <v>13518077.481674202</v>
      </c>
      <c r="H127" s="17">
        <f>E127*Лист2!$E$11*Лист2!$E$8</f>
        <v>238674.51832579242</v>
      </c>
      <c r="I127" s="17">
        <f t="shared" si="4"/>
        <v>4079266.155000007</v>
      </c>
      <c r="J127" s="17">
        <v>0</v>
      </c>
      <c r="K127" s="26">
        <v>46022</v>
      </c>
    </row>
    <row r="128" spans="1:11" ht="15.75">
      <c r="A128" s="13">
        <f t="shared" si="5"/>
        <v>9</v>
      </c>
      <c r="B128" s="2" t="s">
        <v>55</v>
      </c>
      <c r="C128" s="13">
        <v>1</v>
      </c>
      <c r="D128" s="13">
        <v>2</v>
      </c>
      <c r="E128" s="17">
        <v>101.7</v>
      </c>
      <c r="F128" s="17">
        <f>E128*Лист2!$A$13</f>
        <v>4856554.341</v>
      </c>
      <c r="G128" s="17">
        <f>E128*Лист2!$E$11*Лист2!$E$7</f>
        <v>3680825.916696831</v>
      </c>
      <c r="H128" s="17">
        <f>E128*Лист2!$E$11*Лист2!$E$8</f>
        <v>64988.48330316757</v>
      </c>
      <c r="I128" s="17">
        <f t="shared" si="4"/>
        <v>1110739.9410000013</v>
      </c>
      <c r="J128" s="17">
        <v>0</v>
      </c>
      <c r="K128" s="26">
        <v>46022</v>
      </c>
    </row>
    <row r="129" spans="1:11" ht="15.75">
      <c r="A129" s="13">
        <f t="shared" si="5"/>
        <v>10</v>
      </c>
      <c r="B129" s="2" t="s">
        <v>50</v>
      </c>
      <c r="C129" s="13">
        <v>24</v>
      </c>
      <c r="D129" s="13">
        <v>9</v>
      </c>
      <c r="E129" s="17">
        <v>339.2</v>
      </c>
      <c r="F129" s="17">
        <f>E129*Лист2!$A$13</f>
        <v>16198065.216</v>
      </c>
      <c r="G129" s="17">
        <f>E129*Лист2!$E$11*Лист2!$E$7</f>
        <v>12276658.318029156</v>
      </c>
      <c r="H129" s="17">
        <f>E129*Лист2!$E$11*Лист2!$E$8</f>
        <v>216756.08197084014</v>
      </c>
      <c r="I129" s="17">
        <f t="shared" si="4"/>
        <v>3704650.816000004</v>
      </c>
      <c r="J129" s="17">
        <v>0</v>
      </c>
      <c r="K129" s="26">
        <v>46022</v>
      </c>
    </row>
    <row r="130" spans="1:11" ht="15.75">
      <c r="A130" s="13">
        <f t="shared" si="5"/>
        <v>11</v>
      </c>
      <c r="B130" s="2" t="s">
        <v>56</v>
      </c>
      <c r="C130" s="13">
        <v>7</v>
      </c>
      <c r="D130" s="13">
        <v>2</v>
      </c>
      <c r="E130" s="17">
        <v>85</v>
      </c>
      <c r="F130" s="17">
        <f>E130*Лист2!$A$13</f>
        <v>4059067.0500000003</v>
      </c>
      <c r="G130" s="17">
        <f>E130*Лист2!$E$11*Лист2!$E$7</f>
        <v>3076403.175213674</v>
      </c>
      <c r="H130" s="17">
        <f>E130*Лист2!$E$11*Лист2!$E$8</f>
        <v>54316.82478632491</v>
      </c>
      <c r="I130" s="17">
        <f t="shared" si="4"/>
        <v>928347.0500000013</v>
      </c>
      <c r="J130" s="17">
        <v>0</v>
      </c>
      <c r="K130" s="26">
        <v>46022</v>
      </c>
    </row>
    <row r="131" spans="1:11" ht="15.75">
      <c r="A131" s="13">
        <f t="shared" si="5"/>
        <v>12</v>
      </c>
      <c r="B131" s="2" t="s">
        <v>42</v>
      </c>
      <c r="C131" s="13">
        <v>10</v>
      </c>
      <c r="D131" s="13">
        <v>3</v>
      </c>
      <c r="E131" s="17">
        <v>74</v>
      </c>
      <c r="F131" s="17">
        <f>E131*Лист2!$A$13</f>
        <v>3533776.02</v>
      </c>
      <c r="G131" s="17">
        <f>E131*Лист2!$E$11*Лист2!$E$7</f>
        <v>2678280.4113624925</v>
      </c>
      <c r="H131" s="17">
        <f>E131*Лист2!$E$11*Лист2!$E$8</f>
        <v>47287.58863750639</v>
      </c>
      <c r="I131" s="17">
        <f t="shared" si="4"/>
        <v>808208.0200000012</v>
      </c>
      <c r="J131" s="17">
        <v>0</v>
      </c>
      <c r="K131" s="26">
        <v>46022</v>
      </c>
    </row>
    <row r="132" spans="1:11" ht="15.75">
      <c r="A132" s="13">
        <f t="shared" si="5"/>
        <v>13</v>
      </c>
      <c r="B132" s="2" t="s">
        <v>145</v>
      </c>
      <c r="C132" s="13">
        <v>2</v>
      </c>
      <c r="D132" s="13">
        <v>1</v>
      </c>
      <c r="E132" s="17">
        <v>11.2</v>
      </c>
      <c r="F132" s="17">
        <f>E132*Лист2!$A$13</f>
        <v>534841.776</v>
      </c>
      <c r="G132" s="17">
        <f>E132*Лист2!$E$11*Лист2!$E$7</f>
        <v>405361.3595575664</v>
      </c>
      <c r="H132" s="17">
        <f>E132*Лист2!$E$11*Лист2!$E$8</f>
        <v>7157.0404424334</v>
      </c>
      <c r="I132" s="17">
        <f t="shared" si="4"/>
        <v>122323.37600000015</v>
      </c>
      <c r="J132" s="17"/>
      <c r="K132" s="26"/>
    </row>
    <row r="133" spans="1:11" ht="15.75">
      <c r="A133" s="13">
        <f t="shared" si="5"/>
        <v>14</v>
      </c>
      <c r="B133" s="2" t="s">
        <v>40</v>
      </c>
      <c r="C133" s="13">
        <v>4</v>
      </c>
      <c r="D133" s="13">
        <v>3</v>
      </c>
      <c r="E133" s="17">
        <v>121.1</v>
      </c>
      <c r="F133" s="17">
        <f>E133*Лист2!$A$13</f>
        <v>5782976.703</v>
      </c>
      <c r="G133" s="17">
        <f>E133*Лист2!$E$11*Лист2!$E$7</f>
        <v>4382969.700216187</v>
      </c>
      <c r="H133" s="17">
        <f>E133*Лист2!$E$11*Лист2!$E$8</f>
        <v>77385.49978381114</v>
      </c>
      <c r="I133" s="17">
        <f t="shared" si="4"/>
        <v>1322621.5030000014</v>
      </c>
      <c r="J133" s="17">
        <v>0</v>
      </c>
      <c r="K133" s="26">
        <v>46022</v>
      </c>
    </row>
    <row r="134" spans="1:11" ht="31.5">
      <c r="A134" s="13"/>
      <c r="B134" s="2" t="s">
        <v>72</v>
      </c>
      <c r="C134" s="27">
        <f>SUM(C138:C205)</f>
        <v>1227</v>
      </c>
      <c r="D134" s="27">
        <f>SUM(D138:D205)</f>
        <v>508</v>
      </c>
      <c r="E134" s="17">
        <f>SUM(E138:E205)</f>
        <v>18556.600000000006</v>
      </c>
      <c r="F134" s="17">
        <f>F135+F136+F137</f>
        <v>886146866.1180001</v>
      </c>
      <c r="G134" s="17">
        <f>G135+G136+G137</f>
        <v>676641924.29</v>
      </c>
      <c r="H134" s="17">
        <f>H135+H136+H137</f>
        <v>6834766.91</v>
      </c>
      <c r="I134" s="17">
        <f>I135+I136+I137</f>
        <v>202670174.9180002</v>
      </c>
      <c r="J134" s="17">
        <v>0</v>
      </c>
      <c r="K134" s="13"/>
    </row>
    <row r="135" spans="1:11" ht="15.75">
      <c r="A135" s="13"/>
      <c r="B135" s="2" t="s">
        <v>69</v>
      </c>
      <c r="C135" s="13"/>
      <c r="D135" s="13"/>
      <c r="E135" s="17"/>
      <c r="F135" s="17">
        <f>G135+H135+I135</f>
        <v>665414300</v>
      </c>
      <c r="G135" s="17">
        <v>553570400</v>
      </c>
      <c r="H135" s="17">
        <v>5591600</v>
      </c>
      <c r="I135" s="17">
        <f>106252300-I118</f>
        <v>106252300</v>
      </c>
      <c r="J135" s="17">
        <v>0</v>
      </c>
      <c r="K135" s="13"/>
    </row>
    <row r="136" spans="1:11" ht="15.75">
      <c r="A136" s="13"/>
      <c r="B136" s="2" t="s">
        <v>73</v>
      </c>
      <c r="C136" s="13"/>
      <c r="D136" s="13"/>
      <c r="E136" s="17"/>
      <c r="F136" s="17">
        <f>G136+H136+I136</f>
        <v>220732566.11800015</v>
      </c>
      <c r="G136" s="17">
        <f>Лист2!A3-G135</f>
        <v>123071524.28999996</v>
      </c>
      <c r="H136" s="17">
        <f>6834766.91-H135</f>
        <v>1243166.9100000001</v>
      </c>
      <c r="I136" s="17">
        <f>SUM(I138:I205)-I135</f>
        <v>96417874.91800019</v>
      </c>
      <c r="J136" s="17">
        <v>0</v>
      </c>
      <c r="K136" s="13"/>
    </row>
    <row r="137" spans="1:11" ht="15.75">
      <c r="A137" s="13"/>
      <c r="B137" s="2" t="s">
        <v>27</v>
      </c>
      <c r="C137" s="13"/>
      <c r="D137" s="13"/>
      <c r="E137" s="17"/>
      <c r="F137" s="17">
        <v>0</v>
      </c>
      <c r="G137" s="17">
        <v>0</v>
      </c>
      <c r="H137" s="17">
        <v>0</v>
      </c>
      <c r="I137" s="17">
        <v>0</v>
      </c>
      <c r="J137" s="17"/>
      <c r="K137" s="13"/>
    </row>
    <row r="138" spans="1:11" ht="15.75">
      <c r="A138" s="13">
        <v>1</v>
      </c>
      <c r="B138" s="2" t="s">
        <v>145</v>
      </c>
      <c r="C138" s="13">
        <v>3</v>
      </c>
      <c r="D138" s="13">
        <v>1</v>
      </c>
      <c r="E138" s="17">
        <v>10.9</v>
      </c>
      <c r="F138" s="17">
        <f>E138*Лист2!$A$13</f>
        <v>520515.65700000006</v>
      </c>
      <c r="G138" s="17">
        <f>E138*Лист2!$A$11*Лист2!$A$7</f>
        <v>397454.11200117465</v>
      </c>
      <c r="H138" s="17">
        <f>E138*Лист2!$A$11*Лист2!$A$8</f>
        <v>4014.687998825214</v>
      </c>
      <c r="I138" s="17">
        <f aca="true" t="shared" si="6" ref="I138:I169">F138-G138-H138</f>
        <v>119046.8570000002</v>
      </c>
      <c r="J138" s="17">
        <v>0</v>
      </c>
      <c r="K138" s="26">
        <v>45291</v>
      </c>
    </row>
    <row r="139" spans="1:11" ht="18" customHeight="1">
      <c r="A139" s="13">
        <f>A138+1</f>
        <v>2</v>
      </c>
      <c r="B139" s="2" t="s">
        <v>148</v>
      </c>
      <c r="C139" s="13">
        <v>49</v>
      </c>
      <c r="D139" s="13">
        <v>20</v>
      </c>
      <c r="E139" s="17">
        <v>264.2</v>
      </c>
      <c r="F139" s="17">
        <f>E139*Лист2!$A$13</f>
        <v>12616535.466</v>
      </c>
      <c r="G139" s="17">
        <f>E139*Лист2!$A$11*Лист2!$A$7</f>
        <v>9633704.256028473</v>
      </c>
      <c r="H139" s="17">
        <f>E139*Лист2!$A$11*Лист2!$A$8</f>
        <v>97310.14397152491</v>
      </c>
      <c r="I139" s="17">
        <f t="shared" si="6"/>
        <v>2885521.0660000015</v>
      </c>
      <c r="J139" s="17">
        <v>0</v>
      </c>
      <c r="K139" s="26">
        <v>45291</v>
      </c>
    </row>
    <row r="140" spans="1:11" ht="15.75">
      <c r="A140" s="13">
        <f>A139+1</f>
        <v>3</v>
      </c>
      <c r="B140" s="2" t="s">
        <v>195</v>
      </c>
      <c r="C140" s="13">
        <v>23</v>
      </c>
      <c r="D140" s="13">
        <v>8</v>
      </c>
      <c r="E140" s="17">
        <v>387.6</v>
      </c>
      <c r="F140" s="17">
        <f>E140*Лист2!$A$13</f>
        <v>18509345.748000003</v>
      </c>
      <c r="G140" s="17">
        <f>E140*Лист2!$A$11*Лист2!$A$7</f>
        <v>14133322.368041772</v>
      </c>
      <c r="H140" s="17">
        <f>E140*Лист2!$A$11*Лист2!$A$8</f>
        <v>142760.83195822506</v>
      </c>
      <c r="I140" s="17">
        <f t="shared" si="6"/>
        <v>4233262.548000006</v>
      </c>
      <c r="J140" s="17">
        <v>0</v>
      </c>
      <c r="K140" s="26">
        <v>45291</v>
      </c>
    </row>
    <row r="141" spans="1:11" ht="15.75">
      <c r="A141" s="13">
        <f aca="true" t="shared" si="7" ref="A141:A204">A140+1</f>
        <v>4</v>
      </c>
      <c r="B141" s="2" t="s">
        <v>196</v>
      </c>
      <c r="C141" s="13">
        <v>24</v>
      </c>
      <c r="D141" s="13">
        <v>9</v>
      </c>
      <c r="E141" s="17">
        <v>377.7</v>
      </c>
      <c r="F141" s="17">
        <f>E141*Лист2!$A$13</f>
        <v>18036583.821000002</v>
      </c>
      <c r="G141" s="17">
        <f>E141*Лист2!$A$11*Лист2!$A$7</f>
        <v>13772331.936040705</v>
      </c>
      <c r="H141" s="17">
        <f>E141*Лист2!$A$11*Лист2!$A$8</f>
        <v>139114.46395929204</v>
      </c>
      <c r="I141" s="17">
        <f t="shared" si="6"/>
        <v>4125137.421000005</v>
      </c>
      <c r="J141" s="17">
        <v>0</v>
      </c>
      <c r="K141" s="26">
        <v>45291</v>
      </c>
    </row>
    <row r="142" spans="1:11" ht="15.75">
      <c r="A142" s="13">
        <f t="shared" si="7"/>
        <v>5</v>
      </c>
      <c r="B142" s="2" t="s">
        <v>67</v>
      </c>
      <c r="C142" s="13">
        <v>29</v>
      </c>
      <c r="D142" s="13">
        <v>14</v>
      </c>
      <c r="E142" s="17">
        <v>380.6</v>
      </c>
      <c r="F142" s="17">
        <f>E142*Лист2!$A$13</f>
        <v>18175069.638000004</v>
      </c>
      <c r="G142" s="17">
        <f>E142*Лист2!$A$11*Лист2!$A$7</f>
        <v>13878076.608041018</v>
      </c>
      <c r="H142" s="17">
        <f>E142*Лист2!$A$11*Лист2!$A$8</f>
        <v>140182.5919589795</v>
      </c>
      <c r="I142" s="17">
        <f t="shared" si="6"/>
        <v>4156810.438000006</v>
      </c>
      <c r="J142" s="17">
        <v>0</v>
      </c>
      <c r="K142" s="26">
        <v>45291</v>
      </c>
    </row>
    <row r="143" spans="1:11" ht="15.75">
      <c r="A143" s="13">
        <f t="shared" si="7"/>
        <v>6</v>
      </c>
      <c r="B143" s="2" t="s">
        <v>199</v>
      </c>
      <c r="C143" s="13">
        <v>2</v>
      </c>
      <c r="D143" s="13">
        <v>1</v>
      </c>
      <c r="E143" s="17">
        <v>38.2</v>
      </c>
      <c r="F143" s="17">
        <f>E143*Лист2!$A$13</f>
        <v>1824192.4860000003</v>
      </c>
      <c r="G143" s="17">
        <f>E143*Лист2!$A$11*Лист2!$A$7</f>
        <v>1392912.576004117</v>
      </c>
      <c r="H143" s="17">
        <f>E143*Лист2!$A$11*Лист2!$A$8</f>
        <v>14069.823995882862</v>
      </c>
      <c r="I143" s="17">
        <f t="shared" si="6"/>
        <v>417210.08600000036</v>
      </c>
      <c r="J143" s="17">
        <v>0</v>
      </c>
      <c r="K143" s="26">
        <v>45291</v>
      </c>
    </row>
    <row r="144" spans="1:11" ht="15.75">
      <c r="A144" s="13">
        <f t="shared" si="7"/>
        <v>7</v>
      </c>
      <c r="B144" s="2" t="s">
        <v>32</v>
      </c>
      <c r="C144" s="13">
        <v>2</v>
      </c>
      <c r="D144" s="13">
        <v>2</v>
      </c>
      <c r="E144" s="17">
        <v>94.2</v>
      </c>
      <c r="F144" s="17">
        <f>E144*Лист2!$A$13</f>
        <v>4498401.366</v>
      </c>
      <c r="G144" s="17">
        <f>E144*Лист2!$A$11*Лист2!$A$7</f>
        <v>3434878.656010152</v>
      </c>
      <c r="H144" s="17">
        <f>E144*Лист2!$A$11*Лист2!$A$8</f>
        <v>34695.74398984726</v>
      </c>
      <c r="I144" s="17">
        <f t="shared" si="6"/>
        <v>1028826.9660000013</v>
      </c>
      <c r="J144" s="17">
        <v>0</v>
      </c>
      <c r="K144" s="26">
        <v>45291</v>
      </c>
    </row>
    <row r="145" spans="1:11" ht="15.75">
      <c r="A145" s="13">
        <f t="shared" si="7"/>
        <v>8</v>
      </c>
      <c r="B145" s="2" t="s">
        <v>149</v>
      </c>
      <c r="C145" s="13">
        <v>2</v>
      </c>
      <c r="D145" s="13">
        <v>1</v>
      </c>
      <c r="E145" s="17">
        <v>50.3</v>
      </c>
      <c r="F145" s="17">
        <f>E145*Лист2!$A$13</f>
        <v>2402012.619</v>
      </c>
      <c r="G145" s="17">
        <f>E145*Лист2!$A$11*Лист2!$A$7</f>
        <v>1834123.1040054206</v>
      </c>
      <c r="H145" s="17">
        <f>E145*Лист2!$A$11*Лист2!$A$8</f>
        <v>18526.495994578738</v>
      </c>
      <c r="I145" s="17">
        <f t="shared" si="6"/>
        <v>549363.0190000007</v>
      </c>
      <c r="J145" s="17">
        <v>0</v>
      </c>
      <c r="K145" s="26">
        <v>45291</v>
      </c>
    </row>
    <row r="146" spans="1:11" ht="15.75">
      <c r="A146" s="13">
        <f t="shared" si="7"/>
        <v>9</v>
      </c>
      <c r="B146" s="2" t="s">
        <v>70</v>
      </c>
      <c r="C146" s="13">
        <v>10</v>
      </c>
      <c r="D146" s="13">
        <v>7</v>
      </c>
      <c r="E146" s="17">
        <v>257.1</v>
      </c>
      <c r="F146" s="17">
        <f>E146*Лист2!$A$13</f>
        <v>12277483.983000003</v>
      </c>
      <c r="G146" s="17">
        <f>E146*Лист2!$A$11*Лист2!$A$7</f>
        <v>9374812.12802771</v>
      </c>
      <c r="H146" s="17">
        <f>E146*Лист2!$A$11*Лист2!$A$8</f>
        <v>94695.07197229016</v>
      </c>
      <c r="I146" s="17">
        <f t="shared" si="6"/>
        <v>2807976.7830000035</v>
      </c>
      <c r="J146" s="17">
        <v>0</v>
      </c>
      <c r="K146" s="26">
        <v>45291</v>
      </c>
    </row>
    <row r="147" spans="1:11" ht="15.75">
      <c r="A147" s="13">
        <f t="shared" si="7"/>
        <v>10</v>
      </c>
      <c r="B147" s="2" t="s">
        <v>57</v>
      </c>
      <c r="C147" s="13">
        <v>10</v>
      </c>
      <c r="D147" s="13">
        <v>3</v>
      </c>
      <c r="E147" s="17">
        <v>103.7</v>
      </c>
      <c r="F147" s="17">
        <f>E147*Лист2!$A$13</f>
        <v>4952061.801000001</v>
      </c>
      <c r="G147" s="17">
        <f>E147*Лист2!$A$11*Лист2!$A$7</f>
        <v>3781283.616011176</v>
      </c>
      <c r="H147" s="17">
        <f>E147*Лист2!$A$11*Лист2!$A$8</f>
        <v>38194.783988823365</v>
      </c>
      <c r="I147" s="17">
        <f t="shared" si="6"/>
        <v>1132583.4010000017</v>
      </c>
      <c r="J147" s="17">
        <v>0</v>
      </c>
      <c r="K147" s="26">
        <v>45291</v>
      </c>
    </row>
    <row r="148" spans="1:11" ht="15.75">
      <c r="A148" s="13">
        <f t="shared" si="7"/>
        <v>11</v>
      </c>
      <c r="B148" s="2" t="s">
        <v>198</v>
      </c>
      <c r="C148" s="13">
        <v>7</v>
      </c>
      <c r="D148" s="13">
        <v>1</v>
      </c>
      <c r="E148" s="17">
        <v>41.6</v>
      </c>
      <c r="F148" s="17">
        <f>E148*Лист2!$A$13</f>
        <v>1986555.1680000003</v>
      </c>
      <c r="G148" s="17">
        <f>E148*Лист2!$A$11*Лист2!$A$7</f>
        <v>1516889.0880044831</v>
      </c>
      <c r="H148" s="17">
        <f>E148*Лист2!$A$11*Лист2!$A$8</f>
        <v>15322.111995516412</v>
      </c>
      <c r="I148" s="17">
        <f t="shared" si="6"/>
        <v>454343.96800000075</v>
      </c>
      <c r="J148" s="17">
        <v>0</v>
      </c>
      <c r="K148" s="26">
        <v>45291</v>
      </c>
    </row>
    <row r="149" spans="1:11" ht="15.75">
      <c r="A149" s="13">
        <f t="shared" si="7"/>
        <v>12</v>
      </c>
      <c r="B149" s="2" t="s">
        <v>193</v>
      </c>
      <c r="C149" s="13">
        <v>33</v>
      </c>
      <c r="D149" s="13">
        <v>13</v>
      </c>
      <c r="E149" s="17">
        <v>514.2</v>
      </c>
      <c r="F149" s="17">
        <f>E149*Лист2!$A$13</f>
        <v>24554967.966000006</v>
      </c>
      <c r="G149" s="17">
        <f>E149*Лист2!$A$11*Лист2!$A$7</f>
        <v>18749624.25605542</v>
      </c>
      <c r="H149" s="17">
        <f>E149*Лист2!$A$11*Лист2!$A$8</f>
        <v>189390.1439445803</v>
      </c>
      <c r="I149" s="17">
        <f t="shared" si="6"/>
        <v>5615953.566000007</v>
      </c>
      <c r="J149" s="17">
        <v>0</v>
      </c>
      <c r="K149" s="26">
        <v>45291</v>
      </c>
    </row>
    <row r="150" spans="1:11" ht="15.75">
      <c r="A150" s="13">
        <f t="shared" si="7"/>
        <v>13</v>
      </c>
      <c r="B150" s="2" t="s">
        <v>62</v>
      </c>
      <c r="C150" s="13">
        <v>4</v>
      </c>
      <c r="D150" s="13">
        <v>1</v>
      </c>
      <c r="E150" s="17">
        <v>20.3</v>
      </c>
      <c r="F150" s="17">
        <f>E150*Лист2!$A$13</f>
        <v>969400.719</v>
      </c>
      <c r="G150" s="17">
        <f>E150*Лист2!$A$11*Лист2!$A$7</f>
        <v>740212.7040021877</v>
      </c>
      <c r="H150" s="17">
        <f>E150*Лист2!$A$11*Лист2!$A$8</f>
        <v>7476.895997812096</v>
      </c>
      <c r="I150" s="17">
        <f t="shared" si="6"/>
        <v>221711.11900000024</v>
      </c>
      <c r="J150" s="17">
        <v>0</v>
      </c>
      <c r="K150" s="26">
        <v>45291</v>
      </c>
    </row>
    <row r="151" spans="1:11" ht="15.75">
      <c r="A151" s="13">
        <f t="shared" si="7"/>
        <v>14</v>
      </c>
      <c r="B151" s="2" t="s">
        <v>197</v>
      </c>
      <c r="C151" s="13">
        <v>2</v>
      </c>
      <c r="D151" s="13">
        <v>1</v>
      </c>
      <c r="E151" s="17">
        <v>36.1</v>
      </c>
      <c r="F151" s="17">
        <f>E151*Лист2!$A$13</f>
        <v>1723909.6530000002</v>
      </c>
      <c r="G151" s="17">
        <f>E151*Лист2!$A$11*Лист2!$A$7</f>
        <v>1316338.8480038904</v>
      </c>
      <c r="H151" s="17">
        <f>E151*Лист2!$A$11*Лист2!$A$8</f>
        <v>13296.351996109195</v>
      </c>
      <c r="I151" s="17">
        <f t="shared" si="6"/>
        <v>394274.4530000006</v>
      </c>
      <c r="J151" s="17">
        <v>0</v>
      </c>
      <c r="K151" s="26">
        <v>45291</v>
      </c>
    </row>
    <row r="152" spans="1:11" ht="15.75">
      <c r="A152" s="13">
        <f t="shared" si="7"/>
        <v>15</v>
      </c>
      <c r="B152" s="2" t="s">
        <v>34</v>
      </c>
      <c r="C152" s="13">
        <v>13</v>
      </c>
      <c r="D152" s="13">
        <v>5</v>
      </c>
      <c r="E152" s="17">
        <v>145.1</v>
      </c>
      <c r="F152" s="17">
        <f>E152*Лист2!$A$13</f>
        <v>6929066.223</v>
      </c>
      <c r="G152" s="17">
        <f>E152*Лист2!$A$11*Лист2!$A$7</f>
        <v>5290879.968015637</v>
      </c>
      <c r="H152" s="17">
        <f>E152*Лист2!$A$11*Лист2!$A$8</f>
        <v>53443.23198436134</v>
      </c>
      <c r="I152" s="17">
        <f t="shared" si="6"/>
        <v>1584743.0230000017</v>
      </c>
      <c r="J152" s="17">
        <v>0</v>
      </c>
      <c r="K152" s="26">
        <v>45291</v>
      </c>
    </row>
    <row r="153" spans="1:11" ht="15.75">
      <c r="A153" s="13">
        <f t="shared" si="7"/>
        <v>16</v>
      </c>
      <c r="B153" s="2" t="s">
        <v>35</v>
      </c>
      <c r="C153" s="13">
        <v>5</v>
      </c>
      <c r="D153" s="13">
        <v>1</v>
      </c>
      <c r="E153" s="17">
        <v>55.9</v>
      </c>
      <c r="F153" s="17">
        <f>E153*Лист2!$A$13</f>
        <v>2669433.507</v>
      </c>
      <c r="G153" s="17">
        <f>E153*Лист2!$A$11*Лист2!$A$7</f>
        <v>2038319.7120060243</v>
      </c>
      <c r="H153" s="17">
        <f>E153*Лист2!$A$11*Лист2!$A$8</f>
        <v>20589.08799397518</v>
      </c>
      <c r="I153" s="17">
        <f t="shared" si="6"/>
        <v>610524.7070000008</v>
      </c>
      <c r="J153" s="17">
        <v>0</v>
      </c>
      <c r="K153" s="26">
        <v>45291</v>
      </c>
    </row>
    <row r="154" spans="1:11" ht="15.75">
      <c r="A154" s="13">
        <f t="shared" si="7"/>
        <v>17</v>
      </c>
      <c r="B154" s="2" t="s">
        <v>74</v>
      </c>
      <c r="C154" s="13">
        <v>13</v>
      </c>
      <c r="D154" s="13">
        <v>5</v>
      </c>
      <c r="E154" s="17">
        <v>208.2</v>
      </c>
      <c r="F154" s="17">
        <f>E154*Лист2!$A$13</f>
        <v>9942326.586</v>
      </c>
      <c r="G154" s="17">
        <f>E154*Лист2!$A$11*Лист2!$A$7</f>
        <v>7591738.176022437</v>
      </c>
      <c r="H154" s="17">
        <f>E154*Лист2!$A$11*Лист2!$A$8</f>
        <v>76684.2239775605</v>
      </c>
      <c r="I154" s="17">
        <f t="shared" si="6"/>
        <v>2273904.186000001</v>
      </c>
      <c r="J154" s="17">
        <v>0</v>
      </c>
      <c r="K154" s="26">
        <v>45291</v>
      </c>
    </row>
    <row r="155" spans="1:11" ht="15.75">
      <c r="A155" s="13">
        <f t="shared" si="7"/>
        <v>18</v>
      </c>
      <c r="B155" s="2" t="s">
        <v>76</v>
      </c>
      <c r="C155" s="13">
        <v>8</v>
      </c>
      <c r="D155" s="13">
        <v>2</v>
      </c>
      <c r="E155" s="17">
        <v>152.1</v>
      </c>
      <c r="F155" s="17">
        <f>E155*Лист2!$A$13</f>
        <v>7263342.333000001</v>
      </c>
      <c r="G155" s="17">
        <f>E155*Лист2!$A$11*Лист2!$A$7</f>
        <v>5546125.728016392</v>
      </c>
      <c r="H155" s="17">
        <f>E155*Лист2!$A$11*Лист2!$A$8</f>
        <v>56021.47198360689</v>
      </c>
      <c r="I155" s="17">
        <f t="shared" si="6"/>
        <v>1661195.1330000013</v>
      </c>
      <c r="J155" s="17">
        <v>0</v>
      </c>
      <c r="K155" s="26">
        <v>45291</v>
      </c>
    </row>
    <row r="156" spans="1:11" ht="15.75">
      <c r="A156" s="13">
        <f t="shared" si="7"/>
        <v>19</v>
      </c>
      <c r="B156" s="2" t="s">
        <v>82</v>
      </c>
      <c r="C156" s="13">
        <v>20</v>
      </c>
      <c r="D156" s="13">
        <v>14</v>
      </c>
      <c r="E156" s="17">
        <v>405</v>
      </c>
      <c r="F156" s="17">
        <f>E156*Лист2!$A$13</f>
        <v>19340260.650000002</v>
      </c>
      <c r="G156" s="17">
        <f>E156*Лист2!$A$11*Лист2!$A$7</f>
        <v>14767790.400043646</v>
      </c>
      <c r="H156" s="17">
        <f>E156*Лист2!$A$11*Лист2!$A$8</f>
        <v>149169.5999563497</v>
      </c>
      <c r="I156" s="17">
        <f t="shared" si="6"/>
        <v>4423300.650000007</v>
      </c>
      <c r="J156" s="17">
        <v>0</v>
      </c>
      <c r="K156" s="26">
        <v>45291</v>
      </c>
    </row>
    <row r="157" spans="1:11" ht="15.75">
      <c r="A157" s="13">
        <f t="shared" si="7"/>
        <v>20</v>
      </c>
      <c r="B157" s="2" t="s">
        <v>52</v>
      </c>
      <c r="C157" s="13">
        <v>4</v>
      </c>
      <c r="D157" s="13">
        <v>2</v>
      </c>
      <c r="E157" s="17">
        <v>35.2</v>
      </c>
      <c r="F157" s="17">
        <f>E157*Лист2!$A$13</f>
        <v>1680931.2960000003</v>
      </c>
      <c r="G157" s="17">
        <f>E157*Лист2!$A$11*Лист2!$A$7</f>
        <v>1283521.5360037936</v>
      </c>
      <c r="H157" s="17">
        <f>E157*Лист2!$A$11*Лист2!$A$8</f>
        <v>12964.863996206197</v>
      </c>
      <c r="I157" s="17">
        <f t="shared" si="6"/>
        <v>384444.89600000053</v>
      </c>
      <c r="J157" s="17">
        <v>0</v>
      </c>
      <c r="K157" s="26">
        <v>45291</v>
      </c>
    </row>
    <row r="158" spans="1:11" ht="15.75">
      <c r="A158" s="13">
        <f t="shared" si="7"/>
        <v>21</v>
      </c>
      <c r="B158" s="2" t="s">
        <v>194</v>
      </c>
      <c r="C158" s="13">
        <v>5</v>
      </c>
      <c r="D158" s="13">
        <v>3</v>
      </c>
      <c r="E158" s="17">
        <v>74.6</v>
      </c>
      <c r="F158" s="17">
        <f>E158*Лист2!$A$13</f>
        <v>3562428.258</v>
      </c>
      <c r="G158" s="17">
        <f>E158*Лист2!$A$11*Лист2!$A$7</f>
        <v>2720190.5280080396</v>
      </c>
      <c r="H158" s="17">
        <f>E158*Лист2!$A$11*Лист2!$A$8</f>
        <v>27476.67199195972</v>
      </c>
      <c r="I158" s="17">
        <f t="shared" si="6"/>
        <v>814761.0580000007</v>
      </c>
      <c r="J158" s="17">
        <v>0</v>
      </c>
      <c r="K158" s="26">
        <v>45291</v>
      </c>
    </row>
    <row r="159" spans="1:11" ht="15.75">
      <c r="A159" s="13">
        <f t="shared" si="7"/>
        <v>22</v>
      </c>
      <c r="B159" s="2" t="s">
        <v>115</v>
      </c>
      <c r="C159" s="13">
        <v>18</v>
      </c>
      <c r="D159" s="13">
        <v>4</v>
      </c>
      <c r="E159" s="17">
        <v>177.9</v>
      </c>
      <c r="F159" s="17">
        <f>E159*Лист2!$A$13</f>
        <v>8495388.567000002</v>
      </c>
      <c r="G159" s="17">
        <f>E159*Лист2!$A$11*Лист2!$A$7</f>
        <v>6486888.672019172</v>
      </c>
      <c r="H159" s="17">
        <f>E159*Лист2!$A$11*Лист2!$A$8</f>
        <v>65524.1279808262</v>
      </c>
      <c r="I159" s="17">
        <f t="shared" si="6"/>
        <v>1942975.767000003</v>
      </c>
      <c r="J159" s="17">
        <v>0</v>
      </c>
      <c r="K159" s="26">
        <v>45291</v>
      </c>
    </row>
    <row r="160" spans="1:11" ht="15.75">
      <c r="A160" s="13">
        <f t="shared" si="7"/>
        <v>23</v>
      </c>
      <c r="B160" s="2" t="s">
        <v>85</v>
      </c>
      <c r="C160" s="13">
        <v>15</v>
      </c>
      <c r="D160" s="13">
        <v>9</v>
      </c>
      <c r="E160" s="17">
        <v>413.1</v>
      </c>
      <c r="F160" s="17">
        <f>E160*Лист2!$A$13</f>
        <v>19727065.863</v>
      </c>
      <c r="G160" s="17">
        <f>E160*Лист2!$A$11*Лист2!$A$7</f>
        <v>15063146.208044522</v>
      </c>
      <c r="H160" s="17">
        <f>E160*Лист2!$A$11*Лист2!$A$8</f>
        <v>152152.9919554767</v>
      </c>
      <c r="I160" s="17">
        <f t="shared" si="6"/>
        <v>4511766.663000003</v>
      </c>
      <c r="J160" s="17">
        <v>0</v>
      </c>
      <c r="K160" s="26">
        <v>45291</v>
      </c>
    </row>
    <row r="161" spans="1:11" ht="15.75">
      <c r="A161" s="13">
        <f t="shared" si="7"/>
        <v>24</v>
      </c>
      <c r="B161" s="2" t="s">
        <v>37</v>
      </c>
      <c r="C161" s="13">
        <v>5</v>
      </c>
      <c r="D161" s="13">
        <v>4</v>
      </c>
      <c r="E161" s="17">
        <v>118.4</v>
      </c>
      <c r="F161" s="17">
        <f>E161*Лист2!$A$13</f>
        <v>5654041.632</v>
      </c>
      <c r="G161" s="17">
        <f>E161*Лист2!$A$11*Лист2!$A$7</f>
        <v>4317299.712012759</v>
      </c>
      <c r="H161" s="17">
        <f>E161*Лист2!$A$11*Лист2!$A$8</f>
        <v>43609.08798723902</v>
      </c>
      <c r="I161" s="17">
        <f t="shared" si="6"/>
        <v>1293132.8320000018</v>
      </c>
      <c r="J161" s="17">
        <v>0</v>
      </c>
      <c r="K161" s="26">
        <v>45291</v>
      </c>
    </row>
    <row r="162" spans="1:11" ht="15.75">
      <c r="A162" s="13">
        <f t="shared" si="7"/>
        <v>25</v>
      </c>
      <c r="B162" s="2" t="s">
        <v>183</v>
      </c>
      <c r="C162" s="13">
        <v>9</v>
      </c>
      <c r="D162" s="13">
        <v>5</v>
      </c>
      <c r="E162" s="17">
        <v>135.6</v>
      </c>
      <c r="F162" s="17">
        <f>E162*Лист2!$A$13</f>
        <v>6475405.788</v>
      </c>
      <c r="G162" s="17">
        <f>E162*Лист2!$A$11*Лист2!$A$7</f>
        <v>4944475.008014614</v>
      </c>
      <c r="H162" s="17">
        <f>E162*Лист2!$A$11*Лист2!$A$8</f>
        <v>49944.19198538523</v>
      </c>
      <c r="I162" s="17">
        <f t="shared" si="6"/>
        <v>1480986.5880000007</v>
      </c>
      <c r="J162" s="17">
        <v>0</v>
      </c>
      <c r="K162" s="26">
        <v>45291</v>
      </c>
    </row>
    <row r="163" spans="1:11" ht="15.75">
      <c r="A163" s="13">
        <f t="shared" si="7"/>
        <v>26</v>
      </c>
      <c r="B163" s="2" t="s">
        <v>124</v>
      </c>
      <c r="C163" s="13">
        <v>1</v>
      </c>
      <c r="D163" s="13">
        <v>1</v>
      </c>
      <c r="E163" s="17">
        <v>36</v>
      </c>
      <c r="F163" s="17">
        <f>E163*Лист2!$A$13</f>
        <v>1719134.28</v>
      </c>
      <c r="G163" s="17">
        <f>E163*Лист2!$A$11*Лист2!$A$7</f>
        <v>1312692.4800038796</v>
      </c>
      <c r="H163" s="17">
        <f>E163*Лист2!$A$11*Лист2!$A$8</f>
        <v>13259.519996119972</v>
      </c>
      <c r="I163" s="17">
        <f t="shared" si="6"/>
        <v>393182.28000000044</v>
      </c>
      <c r="J163" s="17">
        <v>0</v>
      </c>
      <c r="K163" s="26">
        <v>45291</v>
      </c>
    </row>
    <row r="164" spans="1:11" ht="15.75">
      <c r="A164" s="13">
        <f t="shared" si="7"/>
        <v>27</v>
      </c>
      <c r="B164" s="2" t="s">
        <v>86</v>
      </c>
      <c r="C164" s="13">
        <v>25</v>
      </c>
      <c r="D164" s="13">
        <v>11</v>
      </c>
      <c r="E164" s="17">
        <v>520.2</v>
      </c>
      <c r="F164" s="17">
        <f>E164*Лист2!$A$13</f>
        <v>24841490.346000005</v>
      </c>
      <c r="G164" s="17">
        <f>E164*Лист2!$A$11*Лист2!$A$7</f>
        <v>18968406.336056065</v>
      </c>
      <c r="H164" s="17">
        <f>E164*Лист2!$A$11*Лист2!$A$8</f>
        <v>191600.06394393364</v>
      </c>
      <c r="I164" s="17">
        <f t="shared" si="6"/>
        <v>5681483.946000006</v>
      </c>
      <c r="J164" s="17">
        <v>0</v>
      </c>
      <c r="K164" s="26">
        <v>45291</v>
      </c>
    </row>
    <row r="165" spans="1:11" ht="15.75">
      <c r="A165" s="13">
        <f t="shared" si="7"/>
        <v>28</v>
      </c>
      <c r="B165" s="2" t="s">
        <v>126</v>
      </c>
      <c r="C165" s="13">
        <v>4</v>
      </c>
      <c r="D165" s="13">
        <v>1</v>
      </c>
      <c r="E165" s="17">
        <v>45.7</v>
      </c>
      <c r="F165" s="17">
        <f>E165*Лист2!$A$13</f>
        <v>2182345.461</v>
      </c>
      <c r="G165" s="17">
        <f>E165*Лист2!$A$11*Лист2!$A$7</f>
        <v>1666390.1760049253</v>
      </c>
      <c r="H165" s="17">
        <f>E165*Лист2!$A$11*Лист2!$A$8</f>
        <v>16832.223995074524</v>
      </c>
      <c r="I165" s="17">
        <f t="shared" si="6"/>
        <v>499123.06100000034</v>
      </c>
      <c r="J165" s="17">
        <v>0</v>
      </c>
      <c r="K165" s="26">
        <v>45291</v>
      </c>
    </row>
    <row r="166" spans="1:11" ht="15.75">
      <c r="A166" s="13">
        <f t="shared" si="7"/>
        <v>29</v>
      </c>
      <c r="B166" s="2" t="s">
        <v>192</v>
      </c>
      <c r="C166" s="13">
        <v>16</v>
      </c>
      <c r="D166" s="13">
        <v>8</v>
      </c>
      <c r="E166" s="17">
        <v>246.1</v>
      </c>
      <c r="F166" s="17">
        <f>E166*Лист2!$A$13</f>
        <v>11752192.953</v>
      </c>
      <c r="G166" s="17">
        <f>E166*Лист2!$A$11*Лист2!$A$7</f>
        <v>8973711.648026522</v>
      </c>
      <c r="H166" s="17">
        <f>E166*Лист2!$A$11*Лист2!$A$8</f>
        <v>90643.5519734757</v>
      </c>
      <c r="I166" s="17">
        <f t="shared" si="6"/>
        <v>2687837.753000002</v>
      </c>
      <c r="J166" s="17">
        <v>0</v>
      </c>
      <c r="K166" s="26">
        <v>45291</v>
      </c>
    </row>
    <row r="167" spans="1:11" ht="15.75">
      <c r="A167" s="13">
        <f t="shared" si="7"/>
        <v>30</v>
      </c>
      <c r="B167" s="2" t="s">
        <v>129</v>
      </c>
      <c r="C167" s="13">
        <v>8</v>
      </c>
      <c r="D167" s="13">
        <v>3</v>
      </c>
      <c r="E167" s="17">
        <v>99</v>
      </c>
      <c r="F167" s="17">
        <f>E167*Лист2!$A$13</f>
        <v>4727619.2700000005</v>
      </c>
      <c r="G167" s="17">
        <f>E167*Лист2!$A$11*Лист2!$A$7</f>
        <v>3609904.320010669</v>
      </c>
      <c r="H167" s="17">
        <f>E167*Лист2!$A$11*Лист2!$A$8</f>
        <v>36463.679989329925</v>
      </c>
      <c r="I167" s="17">
        <f t="shared" si="6"/>
        <v>1081251.2700000014</v>
      </c>
      <c r="J167" s="17">
        <v>0</v>
      </c>
      <c r="K167" s="26">
        <v>45291</v>
      </c>
    </row>
    <row r="168" spans="1:11" ht="15.75">
      <c r="A168" s="13">
        <f t="shared" si="7"/>
        <v>31</v>
      </c>
      <c r="B168" s="2" t="s">
        <v>92</v>
      </c>
      <c r="C168" s="13">
        <v>2</v>
      </c>
      <c r="D168" s="13">
        <v>1</v>
      </c>
      <c r="E168" s="17">
        <v>45.9</v>
      </c>
      <c r="F168" s="17">
        <f>E168*Лист2!$A$13</f>
        <v>2191896.207</v>
      </c>
      <c r="G168" s="17">
        <f>E168*Лист2!$A$11*Лист2!$A$7</f>
        <v>1673682.9120049467</v>
      </c>
      <c r="H168" s="17">
        <f>E168*Лист2!$A$11*Лист2!$A$8</f>
        <v>16905.887995052966</v>
      </c>
      <c r="I168" s="17">
        <f t="shared" si="6"/>
        <v>501307.40700000024</v>
      </c>
      <c r="J168" s="17">
        <v>0</v>
      </c>
      <c r="K168" s="26">
        <v>45291</v>
      </c>
    </row>
    <row r="169" spans="1:11" ht="15.75">
      <c r="A169" s="13">
        <f t="shared" si="7"/>
        <v>32</v>
      </c>
      <c r="B169" s="2" t="s">
        <v>93</v>
      </c>
      <c r="C169" s="13">
        <v>3</v>
      </c>
      <c r="D169" s="13">
        <v>1</v>
      </c>
      <c r="E169" s="17">
        <v>32.7</v>
      </c>
      <c r="F169" s="17">
        <f>E169*Лист2!$A$13</f>
        <v>1561546.9710000001</v>
      </c>
      <c r="G169" s="17">
        <f>E169*Лист2!$A$11*Лист2!$A$7</f>
        <v>1192362.3360035243</v>
      </c>
      <c r="H169" s="17">
        <f>E169*Лист2!$A$11*Лист2!$A$8</f>
        <v>12044.063996475643</v>
      </c>
      <c r="I169" s="17">
        <f t="shared" si="6"/>
        <v>357140.57100000023</v>
      </c>
      <c r="J169" s="17">
        <v>0</v>
      </c>
      <c r="K169" s="26">
        <v>45291</v>
      </c>
    </row>
    <row r="170" spans="1:11" ht="15.75">
      <c r="A170" s="13">
        <f t="shared" si="7"/>
        <v>33</v>
      </c>
      <c r="B170" s="2" t="s">
        <v>44</v>
      </c>
      <c r="C170" s="13">
        <v>4</v>
      </c>
      <c r="D170" s="13">
        <v>1</v>
      </c>
      <c r="E170" s="17">
        <v>38.1</v>
      </c>
      <c r="F170" s="17">
        <f>E170*Лист2!$A$13</f>
        <v>1819417.1130000001</v>
      </c>
      <c r="G170" s="17">
        <f>E170*Лист2!$A$11*Лист2!$A$7</f>
        <v>1389266.208004106</v>
      </c>
      <c r="H170" s="17">
        <f>E170*Лист2!$A$11*Лист2!$A$8</f>
        <v>14032.991995893637</v>
      </c>
      <c r="I170" s="17">
        <f aca="true" t="shared" si="8" ref="I170:I201">F170-G170-H170</f>
        <v>416117.9130000004</v>
      </c>
      <c r="J170" s="17">
        <v>0</v>
      </c>
      <c r="K170" s="26">
        <v>45291</v>
      </c>
    </row>
    <row r="171" spans="1:11" ht="15.75">
      <c r="A171" s="13">
        <f t="shared" si="7"/>
        <v>34</v>
      </c>
      <c r="B171" s="2" t="s">
        <v>87</v>
      </c>
      <c r="C171" s="13">
        <v>15</v>
      </c>
      <c r="D171" s="13">
        <v>8</v>
      </c>
      <c r="E171" s="17">
        <v>379.5</v>
      </c>
      <c r="F171" s="17">
        <f>E171*Лист2!$A$13</f>
        <v>18122540.535</v>
      </c>
      <c r="G171" s="17">
        <f>E171*Лист2!$A$11*Лист2!$A$7</f>
        <v>13837966.560040899</v>
      </c>
      <c r="H171" s="17">
        <f>E171*Лист2!$A$11*Лист2!$A$8</f>
        <v>139777.43995909806</v>
      </c>
      <c r="I171" s="17">
        <f t="shared" si="8"/>
        <v>4144796.5350000034</v>
      </c>
      <c r="J171" s="17">
        <v>0</v>
      </c>
      <c r="K171" s="26">
        <v>45291</v>
      </c>
    </row>
    <row r="172" spans="1:11" ht="15.75">
      <c r="A172" s="13">
        <f t="shared" si="7"/>
        <v>35</v>
      </c>
      <c r="B172" s="2" t="s">
        <v>89</v>
      </c>
      <c r="C172" s="13">
        <v>40</v>
      </c>
      <c r="D172" s="13">
        <v>13</v>
      </c>
      <c r="E172" s="17">
        <v>598.3</v>
      </c>
      <c r="F172" s="17">
        <f>E172*Лист2!$A$13</f>
        <v>28571056.658999998</v>
      </c>
      <c r="G172" s="17">
        <f>E172*Лист2!$A$11*Лист2!$A$7</f>
        <v>21816219.744064476</v>
      </c>
      <c r="H172" s="17">
        <f>E172*Лист2!$A$11*Лист2!$A$8</f>
        <v>220365.8559355161</v>
      </c>
      <c r="I172" s="17">
        <f t="shared" si="8"/>
        <v>6534471.059000006</v>
      </c>
      <c r="J172" s="17">
        <v>0</v>
      </c>
      <c r="K172" s="26">
        <v>45291</v>
      </c>
    </row>
    <row r="173" spans="1:11" ht="15.75">
      <c r="A173" s="13">
        <f t="shared" si="7"/>
        <v>36</v>
      </c>
      <c r="B173" s="2" t="s">
        <v>90</v>
      </c>
      <c r="C173" s="13">
        <v>24</v>
      </c>
      <c r="D173" s="13">
        <v>14</v>
      </c>
      <c r="E173" s="17">
        <v>257.2</v>
      </c>
      <c r="F173" s="17">
        <f>E173*Лист2!$A$13</f>
        <v>12282259.356</v>
      </c>
      <c r="G173" s="17">
        <f>E173*Лист2!$A$11*Лист2!$A$7</f>
        <v>9378458.49602772</v>
      </c>
      <c r="H173" s="17">
        <f>E173*Лист2!$A$11*Лист2!$A$8</f>
        <v>94731.90397227937</v>
      </c>
      <c r="I173" s="17">
        <f t="shared" si="8"/>
        <v>2809068.956000002</v>
      </c>
      <c r="J173" s="17">
        <v>0</v>
      </c>
      <c r="K173" s="26">
        <v>45291</v>
      </c>
    </row>
    <row r="174" spans="1:11" ht="15.75">
      <c r="A174" s="13">
        <f t="shared" si="7"/>
        <v>37</v>
      </c>
      <c r="B174" s="2" t="s">
        <v>186</v>
      </c>
      <c r="C174" s="13">
        <v>20</v>
      </c>
      <c r="D174" s="13">
        <v>8</v>
      </c>
      <c r="E174" s="17">
        <v>375.1</v>
      </c>
      <c r="F174" s="17">
        <f>E174*Лист2!$A$13</f>
        <v>17912424.123000003</v>
      </c>
      <c r="G174" s="17">
        <f>E174*Лист2!$A$11*Лист2!$A$7</f>
        <v>13677526.368040426</v>
      </c>
      <c r="H174" s="17">
        <f>E174*Лист2!$A$11*Лист2!$A$8</f>
        <v>138156.83195957227</v>
      </c>
      <c r="I174" s="17">
        <f t="shared" si="8"/>
        <v>4096740.9230000055</v>
      </c>
      <c r="J174" s="17">
        <v>0</v>
      </c>
      <c r="K174" s="26">
        <v>45291</v>
      </c>
    </row>
    <row r="175" spans="1:11" ht="15.75">
      <c r="A175" s="13">
        <f t="shared" si="7"/>
        <v>38</v>
      </c>
      <c r="B175" s="2" t="s">
        <v>91</v>
      </c>
      <c r="C175" s="13">
        <v>40</v>
      </c>
      <c r="D175" s="13">
        <v>15</v>
      </c>
      <c r="E175" s="17">
        <v>698</v>
      </c>
      <c r="F175" s="17">
        <f>E175*Лист2!$A$13</f>
        <v>33332103.540000003</v>
      </c>
      <c r="G175" s="17">
        <f>E175*Лист2!$A$11*Лист2!$A$7</f>
        <v>25451648.64007522</v>
      </c>
      <c r="H175" s="17">
        <f>E175*Лист2!$A$11*Лист2!$A$8</f>
        <v>257087.3599247706</v>
      </c>
      <c r="I175" s="17">
        <f t="shared" si="8"/>
        <v>7623367.54000001</v>
      </c>
      <c r="J175" s="17">
        <v>0</v>
      </c>
      <c r="K175" s="26">
        <v>45291</v>
      </c>
    </row>
    <row r="176" spans="1:11" ht="15.75">
      <c r="A176" s="13">
        <f t="shared" si="7"/>
        <v>39</v>
      </c>
      <c r="B176" s="2" t="s">
        <v>46</v>
      </c>
      <c r="C176" s="13">
        <v>2</v>
      </c>
      <c r="D176" s="13">
        <v>1</v>
      </c>
      <c r="E176" s="17">
        <v>13.9</v>
      </c>
      <c r="F176" s="17">
        <f>E176*Лист2!$A$13</f>
        <v>663776.8470000001</v>
      </c>
      <c r="G176" s="17">
        <f>E176*Лист2!$A$11*Лист2!$A$7</f>
        <v>506845.152001498</v>
      </c>
      <c r="H176" s="17">
        <f>E176*Лист2!$A$11*Лист2!$A$8</f>
        <v>5119.647998501879</v>
      </c>
      <c r="I176" s="17">
        <f t="shared" si="8"/>
        <v>151812.04700000022</v>
      </c>
      <c r="J176" s="17">
        <v>0</v>
      </c>
      <c r="K176" s="26">
        <v>45291</v>
      </c>
    </row>
    <row r="177" spans="1:11" ht="15.75">
      <c r="A177" s="13">
        <f t="shared" si="7"/>
        <v>40</v>
      </c>
      <c r="B177" s="2" t="s">
        <v>190</v>
      </c>
      <c r="C177" s="13">
        <v>20</v>
      </c>
      <c r="D177" s="13">
        <v>7</v>
      </c>
      <c r="E177" s="17">
        <v>219.2</v>
      </c>
      <c r="F177" s="17">
        <f>E177*Лист2!$A$13</f>
        <v>10467617.616</v>
      </c>
      <c r="G177" s="17">
        <f>E177*Лист2!$A$11*Лист2!$A$7</f>
        <v>7992838.6560236225</v>
      </c>
      <c r="H177" s="17">
        <f>E177*Лист2!$A$11*Лист2!$A$8</f>
        <v>80735.74397637494</v>
      </c>
      <c r="I177" s="17">
        <f t="shared" si="8"/>
        <v>2394043.216000003</v>
      </c>
      <c r="J177" s="17">
        <v>0</v>
      </c>
      <c r="K177" s="26">
        <v>45291</v>
      </c>
    </row>
    <row r="178" spans="1:11" ht="15.75">
      <c r="A178" s="13">
        <f t="shared" si="7"/>
        <v>41</v>
      </c>
      <c r="B178" s="2" t="s">
        <v>48</v>
      </c>
      <c r="C178" s="13">
        <v>5</v>
      </c>
      <c r="D178" s="13">
        <v>1</v>
      </c>
      <c r="E178" s="17">
        <v>34.7</v>
      </c>
      <c r="F178" s="17">
        <f>E178*Лист2!$A$13</f>
        <v>1657054.4310000003</v>
      </c>
      <c r="G178" s="17">
        <f>E178*Лист2!$A$11*Лист2!$A$7</f>
        <v>1265289.6960037397</v>
      </c>
      <c r="H178" s="17">
        <f>E178*Лист2!$A$11*Лист2!$A$8</f>
        <v>12780.703996260087</v>
      </c>
      <c r="I178" s="17">
        <f t="shared" si="8"/>
        <v>378984.03100000054</v>
      </c>
      <c r="J178" s="17">
        <v>0</v>
      </c>
      <c r="K178" s="26">
        <v>45291</v>
      </c>
    </row>
    <row r="179" spans="1:11" ht="15.75">
      <c r="A179" s="13">
        <f t="shared" si="7"/>
        <v>42</v>
      </c>
      <c r="B179" s="2" t="s">
        <v>131</v>
      </c>
      <c r="C179" s="13">
        <v>2</v>
      </c>
      <c r="D179" s="13">
        <v>1</v>
      </c>
      <c r="E179" s="17">
        <v>43.8</v>
      </c>
      <c r="F179" s="17">
        <f>E179*Лист2!$A$13</f>
        <v>2091613.374</v>
      </c>
      <c r="G179" s="17">
        <f>E179*Лист2!$A$11*Лист2!$A$7</f>
        <v>1597109.18400472</v>
      </c>
      <c r="H179" s="17">
        <f>E179*Лист2!$A$11*Лист2!$A$8</f>
        <v>16132.4159952793</v>
      </c>
      <c r="I179" s="17">
        <f t="shared" si="8"/>
        <v>478371.7740000007</v>
      </c>
      <c r="J179" s="17">
        <v>0</v>
      </c>
      <c r="K179" s="26">
        <v>45291</v>
      </c>
    </row>
    <row r="180" spans="1:11" ht="15.75">
      <c r="A180" s="13">
        <f t="shared" si="7"/>
        <v>43</v>
      </c>
      <c r="B180" s="2" t="s">
        <v>50</v>
      </c>
      <c r="C180" s="13">
        <v>1</v>
      </c>
      <c r="D180" s="13">
        <v>1</v>
      </c>
      <c r="E180" s="17">
        <v>8.2</v>
      </c>
      <c r="F180" s="17">
        <f>E180*Лист2!$A$13</f>
        <v>391580.586</v>
      </c>
      <c r="G180" s="17">
        <f>E180*Лист2!$A$11*Лист2!$A$7</f>
        <v>299002.1760008837</v>
      </c>
      <c r="H180" s="17">
        <f>E180*Лист2!$A$11*Лист2!$A$8</f>
        <v>3020.2239991162155</v>
      </c>
      <c r="I180" s="17">
        <f t="shared" si="8"/>
        <v>89558.1860000001</v>
      </c>
      <c r="J180" s="17">
        <v>0</v>
      </c>
      <c r="K180" s="26">
        <v>45291</v>
      </c>
    </row>
    <row r="181" spans="1:11" ht="15.75">
      <c r="A181" s="13">
        <f t="shared" si="7"/>
        <v>44</v>
      </c>
      <c r="B181" s="2" t="s">
        <v>94</v>
      </c>
      <c r="C181" s="13">
        <v>20</v>
      </c>
      <c r="D181" s="13">
        <v>6</v>
      </c>
      <c r="E181" s="17">
        <v>215.2</v>
      </c>
      <c r="F181" s="17">
        <f>E181*Лист2!$A$13</f>
        <v>10276602.696</v>
      </c>
      <c r="G181" s="17">
        <f>E181*Лист2!$A$11*Лист2!$A$7</f>
        <v>7846983.936023192</v>
      </c>
      <c r="H181" s="17">
        <f>E181*Лист2!$A$11*Лист2!$A$8</f>
        <v>79262.46397680606</v>
      </c>
      <c r="I181" s="17">
        <f t="shared" si="8"/>
        <v>2350356.296000003</v>
      </c>
      <c r="J181" s="17">
        <v>0</v>
      </c>
      <c r="K181" s="26">
        <v>45291</v>
      </c>
    </row>
    <row r="182" spans="1:11" ht="15.75">
      <c r="A182" s="13">
        <f t="shared" si="7"/>
        <v>45</v>
      </c>
      <c r="B182" s="2" t="s">
        <v>184</v>
      </c>
      <c r="C182" s="13">
        <v>20</v>
      </c>
      <c r="D182" s="13">
        <v>11</v>
      </c>
      <c r="E182" s="17">
        <v>239.7</v>
      </c>
      <c r="F182" s="17">
        <f>E182*Лист2!$A$13</f>
        <v>11446569.081</v>
      </c>
      <c r="G182" s="17">
        <f>E182*Лист2!$A$11*Лист2!$A$7</f>
        <v>8740344.096025832</v>
      </c>
      <c r="H182" s="17">
        <f>E182*Лист2!$A$11*Лист2!$A$8</f>
        <v>88286.3039741655</v>
      </c>
      <c r="I182" s="17">
        <f t="shared" si="8"/>
        <v>2617938.6810000027</v>
      </c>
      <c r="J182" s="17">
        <v>0</v>
      </c>
      <c r="K182" s="26">
        <v>45291</v>
      </c>
    </row>
    <row r="183" spans="1:11" ht="15.75">
      <c r="A183" s="13">
        <f t="shared" si="7"/>
        <v>46</v>
      </c>
      <c r="B183" s="2" t="s">
        <v>187</v>
      </c>
      <c r="C183" s="13">
        <v>48</v>
      </c>
      <c r="D183" s="13">
        <v>14</v>
      </c>
      <c r="E183" s="17">
        <v>445.1</v>
      </c>
      <c r="F183" s="17">
        <f>E183*Лист2!$A$13</f>
        <v>21255185.223</v>
      </c>
      <c r="G183" s="17">
        <f>E183*Лист2!$A$11*Лист2!$A$7</f>
        <v>16229983.968047969</v>
      </c>
      <c r="H183" s="17">
        <f>E183*Лист2!$A$11*Лист2!$A$8</f>
        <v>163939.2319520278</v>
      </c>
      <c r="I183" s="17">
        <f t="shared" si="8"/>
        <v>4861262.023000005</v>
      </c>
      <c r="J183" s="17">
        <v>0</v>
      </c>
      <c r="K183" s="26">
        <v>45291</v>
      </c>
    </row>
    <row r="184" spans="1:11" ht="15.75">
      <c r="A184" s="13">
        <f t="shared" si="7"/>
        <v>47</v>
      </c>
      <c r="B184" s="2" t="s">
        <v>39</v>
      </c>
      <c r="C184" s="13">
        <v>4</v>
      </c>
      <c r="D184" s="13">
        <v>3</v>
      </c>
      <c r="E184" s="17">
        <v>98.2</v>
      </c>
      <c r="F184" s="17">
        <f>E184*Лист2!$A$13</f>
        <v>4689416.286</v>
      </c>
      <c r="G184" s="17">
        <f>E184*Лист2!$A$11*Лист2!$A$7</f>
        <v>3580733.376010583</v>
      </c>
      <c r="H184" s="17">
        <f>E184*Лист2!$A$11*Лист2!$A$8</f>
        <v>36169.02398941615</v>
      </c>
      <c r="I184" s="17">
        <f t="shared" si="8"/>
        <v>1072513.8860000013</v>
      </c>
      <c r="J184" s="17">
        <v>0</v>
      </c>
      <c r="K184" s="26">
        <v>45291</v>
      </c>
    </row>
    <row r="185" spans="1:11" ht="15.75">
      <c r="A185" s="13">
        <f t="shared" si="7"/>
        <v>48</v>
      </c>
      <c r="B185" s="2" t="s">
        <v>188</v>
      </c>
      <c r="C185" s="13">
        <v>23</v>
      </c>
      <c r="D185" s="13">
        <v>12</v>
      </c>
      <c r="E185" s="17">
        <v>897.1</v>
      </c>
      <c r="F185" s="17">
        <f>E185*Лист2!$A$13</f>
        <v>42839871.183000006</v>
      </c>
      <c r="G185" s="17">
        <f>E185*Лист2!$A$11*Лист2!$A$7</f>
        <v>32711567.32809668</v>
      </c>
      <c r="H185" s="17">
        <f>E185*Лист2!$A$11*Лист2!$A$8</f>
        <v>330419.87190331187</v>
      </c>
      <c r="I185" s="17">
        <f t="shared" si="8"/>
        <v>9797883.983000014</v>
      </c>
      <c r="J185" s="17">
        <v>0</v>
      </c>
      <c r="K185" s="26">
        <v>45291</v>
      </c>
    </row>
    <row r="186" spans="1:11" ht="15.75">
      <c r="A186" s="13">
        <f t="shared" si="7"/>
        <v>49</v>
      </c>
      <c r="B186" s="2" t="s">
        <v>189</v>
      </c>
      <c r="C186" s="13">
        <v>39</v>
      </c>
      <c r="D186" s="13">
        <v>14</v>
      </c>
      <c r="E186" s="17">
        <v>873.8</v>
      </c>
      <c r="F186" s="17">
        <f>E186*Лист2!$A$13</f>
        <v>41727209.274000004</v>
      </c>
      <c r="G186" s="17">
        <f>E186*Лист2!$A$11*Лист2!$A$7</f>
        <v>31861963.584094167</v>
      </c>
      <c r="H186" s="17">
        <f>E186*Лист2!$A$11*Лист2!$A$8</f>
        <v>321838.0159058231</v>
      </c>
      <c r="I186" s="17">
        <f t="shared" si="8"/>
        <v>9543407.674000014</v>
      </c>
      <c r="J186" s="17">
        <v>0</v>
      </c>
      <c r="K186" s="26">
        <v>45291</v>
      </c>
    </row>
    <row r="187" spans="1:11" ht="15.75">
      <c r="A187" s="13">
        <f t="shared" si="7"/>
        <v>50</v>
      </c>
      <c r="B187" s="2" t="s">
        <v>95</v>
      </c>
      <c r="C187" s="13">
        <v>53</v>
      </c>
      <c r="D187" s="13">
        <v>25</v>
      </c>
      <c r="E187" s="17">
        <v>1087.5</v>
      </c>
      <c r="F187" s="17">
        <f>E187*Лист2!$A$13</f>
        <v>51932181.375</v>
      </c>
      <c r="G187" s="17">
        <f>E187*Лист2!$A$11*Лист2!$A$7</f>
        <v>39654252.0001172</v>
      </c>
      <c r="H187" s="17">
        <f>E187*Лист2!$A$11*Лист2!$A$8</f>
        <v>400547.99988279084</v>
      </c>
      <c r="I187" s="17">
        <f t="shared" si="8"/>
        <v>11877381.375000011</v>
      </c>
      <c r="J187" s="17">
        <v>0</v>
      </c>
      <c r="K187" s="26">
        <v>45291</v>
      </c>
    </row>
    <row r="188" spans="1:11" ht="15.75">
      <c r="A188" s="13">
        <f t="shared" si="7"/>
        <v>51</v>
      </c>
      <c r="B188" s="2" t="s">
        <v>96</v>
      </c>
      <c r="C188" s="13">
        <v>79</v>
      </c>
      <c r="D188" s="13">
        <v>28</v>
      </c>
      <c r="E188" s="17">
        <v>703.1</v>
      </c>
      <c r="F188" s="17">
        <f>E188*Лист2!$A$13</f>
        <v>33575647.563</v>
      </c>
      <c r="G188" s="17">
        <f>E188*Лист2!$A$11*Лист2!$A$7</f>
        <v>25637613.408075772</v>
      </c>
      <c r="H188" s="17">
        <f>E188*Лист2!$A$11*Лист2!$A$8</f>
        <v>258965.79192422092</v>
      </c>
      <c r="I188" s="17">
        <f t="shared" si="8"/>
        <v>7679068.363000008</v>
      </c>
      <c r="J188" s="17">
        <v>0</v>
      </c>
      <c r="K188" s="26">
        <v>45291</v>
      </c>
    </row>
    <row r="189" spans="1:11" ht="15.75">
      <c r="A189" s="13">
        <f t="shared" si="7"/>
        <v>52</v>
      </c>
      <c r="B189" s="2" t="s">
        <v>97</v>
      </c>
      <c r="C189" s="13">
        <v>44</v>
      </c>
      <c r="D189" s="13">
        <v>15</v>
      </c>
      <c r="E189" s="17">
        <v>699.7</v>
      </c>
      <c r="F189" s="17">
        <f>E189*Лист2!$A$13</f>
        <v>33413284.881000005</v>
      </c>
      <c r="G189" s="17">
        <f>E189*Лист2!$A$11*Лист2!$A$7</f>
        <v>25513636.89607541</v>
      </c>
      <c r="H189" s="17">
        <f>E189*Лист2!$A$11*Лист2!$A$8</f>
        <v>257713.5039245874</v>
      </c>
      <c r="I189" s="17">
        <f t="shared" si="8"/>
        <v>7641934.481000008</v>
      </c>
      <c r="J189" s="17">
        <v>0</v>
      </c>
      <c r="K189" s="26">
        <v>45291</v>
      </c>
    </row>
    <row r="190" spans="1:11" ht="15.75">
      <c r="A190" s="13">
        <f t="shared" si="7"/>
        <v>53</v>
      </c>
      <c r="B190" s="2" t="s">
        <v>160</v>
      </c>
      <c r="C190" s="13">
        <v>1</v>
      </c>
      <c r="D190" s="13">
        <v>1</v>
      </c>
      <c r="E190" s="17">
        <v>16.4</v>
      </c>
      <c r="F190" s="17">
        <f>E190*Лист2!$A$13</f>
        <v>783161.172</v>
      </c>
      <c r="G190" s="17">
        <f>E190*Лист2!$A$11*Лист2!$A$7</f>
        <v>598004.3520017674</v>
      </c>
      <c r="H190" s="17">
        <f>E190*Лист2!$A$11*Лист2!$A$8</f>
        <v>6040.447998232431</v>
      </c>
      <c r="I190" s="17">
        <f t="shared" si="8"/>
        <v>179116.3720000002</v>
      </c>
      <c r="J190" s="17">
        <v>0</v>
      </c>
      <c r="K190" s="26">
        <v>45291</v>
      </c>
    </row>
    <row r="191" spans="1:11" ht="15.75">
      <c r="A191" s="13">
        <f t="shared" si="7"/>
        <v>54</v>
      </c>
      <c r="B191" s="2" t="s">
        <v>98</v>
      </c>
      <c r="C191" s="13">
        <v>27</v>
      </c>
      <c r="D191" s="13">
        <v>11</v>
      </c>
      <c r="E191" s="17">
        <v>355.7</v>
      </c>
      <c r="F191" s="17">
        <f>E191*Лист2!$A$13</f>
        <v>16986001.761</v>
      </c>
      <c r="G191" s="17">
        <f>E191*Лист2!$A$11*Лист2!$A$7</f>
        <v>12970130.976038335</v>
      </c>
      <c r="H191" s="17">
        <f>E191*Лист2!$A$11*Лист2!$A$8</f>
        <v>131011.42396166318</v>
      </c>
      <c r="I191" s="17">
        <f t="shared" si="8"/>
        <v>3884859.361000002</v>
      </c>
      <c r="J191" s="17">
        <v>0</v>
      </c>
      <c r="K191" s="26">
        <v>45291</v>
      </c>
    </row>
    <row r="192" spans="1:11" ht="15.75">
      <c r="A192" s="13">
        <f t="shared" si="7"/>
        <v>55</v>
      </c>
      <c r="B192" s="2" t="s">
        <v>99</v>
      </c>
      <c r="C192" s="13">
        <v>36</v>
      </c>
      <c r="D192" s="13">
        <v>12</v>
      </c>
      <c r="E192" s="17">
        <v>328</v>
      </c>
      <c r="F192" s="17">
        <f>E192*Лист2!$A$13</f>
        <v>15663223.440000001</v>
      </c>
      <c r="G192" s="17">
        <f>E192*Лист2!$A$11*Лист2!$A$7</f>
        <v>11960087.040035348</v>
      </c>
      <c r="H192" s="17">
        <f>E192*Лист2!$A$11*Лист2!$A$8</f>
        <v>120808.95996464865</v>
      </c>
      <c r="I192" s="17">
        <f t="shared" si="8"/>
        <v>3582327.440000004</v>
      </c>
      <c r="J192" s="17">
        <v>0</v>
      </c>
      <c r="K192" s="26">
        <v>45291</v>
      </c>
    </row>
    <row r="193" spans="1:11" ht="15.75">
      <c r="A193" s="13">
        <f t="shared" si="7"/>
        <v>56</v>
      </c>
      <c r="B193" s="2" t="s">
        <v>64</v>
      </c>
      <c r="C193" s="13">
        <v>45</v>
      </c>
      <c r="D193" s="13">
        <v>25</v>
      </c>
      <c r="E193" s="17">
        <v>467.7</v>
      </c>
      <c r="F193" s="17">
        <f>E193*Лист2!$A$13</f>
        <v>22334419.521</v>
      </c>
      <c r="G193" s="17">
        <f>E193*Лист2!$A$11*Лист2!$A$7</f>
        <v>17054063.136050403</v>
      </c>
      <c r="H193" s="17">
        <f>E193*Лист2!$A$11*Лист2!$A$8</f>
        <v>172263.26394959196</v>
      </c>
      <c r="I193" s="17">
        <f t="shared" si="8"/>
        <v>5108093.121000007</v>
      </c>
      <c r="J193" s="17">
        <v>0</v>
      </c>
      <c r="K193" s="26">
        <v>45291</v>
      </c>
    </row>
    <row r="194" spans="1:11" ht="15.75">
      <c r="A194" s="13">
        <f t="shared" si="7"/>
        <v>57</v>
      </c>
      <c r="B194" s="2" t="s">
        <v>101</v>
      </c>
      <c r="C194" s="13">
        <v>19</v>
      </c>
      <c r="D194" s="13">
        <v>9</v>
      </c>
      <c r="E194" s="17">
        <v>381.4</v>
      </c>
      <c r="F194" s="17">
        <f>E194*Лист2!$A$13</f>
        <v>18213272.622</v>
      </c>
      <c r="G194" s="17">
        <f>E194*Лист2!$A$11*Лист2!$A$7</f>
        <v>13907247.552041102</v>
      </c>
      <c r="H194" s="17">
        <f>E194*Лист2!$A$11*Лист2!$A$8</f>
        <v>140477.24795889325</v>
      </c>
      <c r="I194" s="17">
        <f t="shared" si="8"/>
        <v>4165547.8220000057</v>
      </c>
      <c r="J194" s="17">
        <v>0</v>
      </c>
      <c r="K194" s="26">
        <v>45291</v>
      </c>
    </row>
    <row r="195" spans="1:11" ht="15.75">
      <c r="A195" s="13">
        <f t="shared" si="7"/>
        <v>58</v>
      </c>
      <c r="B195" s="2" t="s">
        <v>102</v>
      </c>
      <c r="C195" s="13">
        <v>14</v>
      </c>
      <c r="D195" s="13">
        <v>11</v>
      </c>
      <c r="E195" s="17">
        <v>413.2</v>
      </c>
      <c r="F195" s="17">
        <f>E195*Лист2!$A$13</f>
        <v>19731841.236</v>
      </c>
      <c r="G195" s="17">
        <f>E195*Лист2!$A$11*Лист2!$A$7</f>
        <v>15066792.576044532</v>
      </c>
      <c r="H195" s="17">
        <f>E195*Лист2!$A$11*Лист2!$A$8</f>
        <v>152189.82395546592</v>
      </c>
      <c r="I195" s="17">
        <f t="shared" si="8"/>
        <v>4512858.836000004</v>
      </c>
      <c r="J195" s="17">
        <v>0</v>
      </c>
      <c r="K195" s="26">
        <v>45291</v>
      </c>
    </row>
    <row r="196" spans="1:11" ht="15.75">
      <c r="A196" s="13">
        <f t="shared" si="7"/>
        <v>59</v>
      </c>
      <c r="B196" s="2" t="s">
        <v>103</v>
      </c>
      <c r="C196" s="13">
        <v>28</v>
      </c>
      <c r="D196" s="13">
        <v>9</v>
      </c>
      <c r="E196" s="17">
        <v>401.7</v>
      </c>
      <c r="F196" s="17">
        <f>E196*Лист2!$A$13</f>
        <v>19182673.341000002</v>
      </c>
      <c r="G196" s="17">
        <f>E196*Лист2!$A$11*Лист2!$A$7</f>
        <v>14647460.25604329</v>
      </c>
      <c r="H196" s="17">
        <f>E196*Лист2!$A$11*Лист2!$A$8</f>
        <v>147954.14395670537</v>
      </c>
      <c r="I196" s="17">
        <f t="shared" si="8"/>
        <v>4387258.941000006</v>
      </c>
      <c r="J196" s="17">
        <v>0</v>
      </c>
      <c r="K196" s="26">
        <v>45291</v>
      </c>
    </row>
    <row r="197" spans="1:11" ht="15.75">
      <c r="A197" s="13">
        <f t="shared" si="7"/>
        <v>60</v>
      </c>
      <c r="B197" s="2" t="s">
        <v>104</v>
      </c>
      <c r="C197" s="13">
        <v>16</v>
      </c>
      <c r="D197" s="13">
        <v>6</v>
      </c>
      <c r="E197" s="17">
        <v>170.1</v>
      </c>
      <c r="F197" s="17">
        <f>E197*Лист2!$A$13</f>
        <v>8122909.473</v>
      </c>
      <c r="G197" s="17">
        <f>E197*Лист2!$A$11*Лист2!$A$7</f>
        <v>6202471.968018332</v>
      </c>
      <c r="H197" s="17">
        <f>E197*Лист2!$A$11*Лист2!$A$8</f>
        <v>62651.231981666875</v>
      </c>
      <c r="I197" s="17">
        <f t="shared" si="8"/>
        <v>1857786.273000002</v>
      </c>
      <c r="J197" s="17">
        <v>0</v>
      </c>
      <c r="K197" s="26">
        <v>45291</v>
      </c>
    </row>
    <row r="198" spans="1:11" ht="15.75">
      <c r="A198" s="13">
        <f t="shared" si="7"/>
        <v>61</v>
      </c>
      <c r="B198" s="2" t="s">
        <v>105</v>
      </c>
      <c r="C198" s="13">
        <v>24</v>
      </c>
      <c r="D198" s="13">
        <v>7</v>
      </c>
      <c r="E198" s="17">
        <v>392</v>
      </c>
      <c r="F198" s="17">
        <f>E198*Лист2!$A$13</f>
        <v>18719462.16</v>
      </c>
      <c r="G198" s="17">
        <f>E198*Лист2!$A$11*Лист2!$A$7</f>
        <v>14293762.560042245</v>
      </c>
      <c r="H198" s="17">
        <f>E198*Лист2!$A$11*Лист2!$A$8</f>
        <v>144381.43995775082</v>
      </c>
      <c r="I198" s="17">
        <f t="shared" si="8"/>
        <v>4281318.160000004</v>
      </c>
      <c r="J198" s="17">
        <v>0</v>
      </c>
      <c r="K198" s="26">
        <v>45291</v>
      </c>
    </row>
    <row r="199" spans="1:11" ht="15.75" customHeight="1">
      <c r="A199" s="13">
        <f t="shared" si="7"/>
        <v>62</v>
      </c>
      <c r="B199" s="2" t="s">
        <v>118</v>
      </c>
      <c r="C199" s="13">
        <v>28</v>
      </c>
      <c r="D199" s="13">
        <v>12</v>
      </c>
      <c r="E199" s="17">
        <v>514.9</v>
      </c>
      <c r="F199" s="17">
        <f>E199*Лист2!$A$13</f>
        <v>24588395.577</v>
      </c>
      <c r="G199" s="17">
        <f>E199*Лист2!$A$11*Лист2!$A$7</f>
        <v>18775148.83205549</v>
      </c>
      <c r="H199" s="17">
        <f>E199*Лист2!$A$11*Лист2!$A$8</f>
        <v>189647.96794450484</v>
      </c>
      <c r="I199" s="17">
        <f t="shared" si="8"/>
        <v>5623598.777000004</v>
      </c>
      <c r="J199" s="17">
        <v>0</v>
      </c>
      <c r="K199" s="26">
        <v>45291</v>
      </c>
    </row>
    <row r="200" spans="1:11" ht="15.75">
      <c r="A200" s="13">
        <f t="shared" si="7"/>
        <v>63</v>
      </c>
      <c r="B200" s="2" t="s">
        <v>191</v>
      </c>
      <c r="C200" s="13">
        <v>31</v>
      </c>
      <c r="D200" s="13">
        <v>12</v>
      </c>
      <c r="E200" s="17">
        <v>509.4</v>
      </c>
      <c r="F200" s="17">
        <f>E200*Лист2!$A$13</f>
        <v>24325750.062</v>
      </c>
      <c r="G200" s="17">
        <f>E200*Лист2!$A$11*Лист2!$A$7</f>
        <v>18574598.5920549</v>
      </c>
      <c r="H200" s="17">
        <f>E200*Лист2!$A$11*Лист2!$A$8</f>
        <v>187622.20794509762</v>
      </c>
      <c r="I200" s="17">
        <f t="shared" si="8"/>
        <v>5563529.262000002</v>
      </c>
      <c r="J200" s="17">
        <v>0</v>
      </c>
      <c r="K200" s="26">
        <v>45291</v>
      </c>
    </row>
    <row r="201" spans="1:11" ht="15.75">
      <c r="A201" s="13">
        <f t="shared" si="7"/>
        <v>64</v>
      </c>
      <c r="B201" s="2" t="s">
        <v>51</v>
      </c>
      <c r="C201" s="13">
        <v>6</v>
      </c>
      <c r="D201" s="13">
        <v>3</v>
      </c>
      <c r="E201" s="17">
        <v>49.1</v>
      </c>
      <c r="F201" s="17">
        <f>E201*Лист2!$A$13</f>
        <v>2344708.143</v>
      </c>
      <c r="G201" s="17">
        <f>E201*Лист2!$A$11*Лист2!$A$7</f>
        <v>1790366.6880052914</v>
      </c>
      <c r="H201" s="17">
        <f>E201*Лист2!$A$11*Лист2!$A$8</f>
        <v>18084.511994708075</v>
      </c>
      <c r="I201" s="17">
        <f t="shared" si="8"/>
        <v>536256.9430000007</v>
      </c>
      <c r="J201" s="17">
        <v>0</v>
      </c>
      <c r="K201" s="26">
        <v>45291</v>
      </c>
    </row>
    <row r="202" spans="1:11" ht="15.75">
      <c r="A202" s="13">
        <f t="shared" si="7"/>
        <v>65</v>
      </c>
      <c r="B202" s="2" t="s">
        <v>142</v>
      </c>
      <c r="C202" s="13">
        <v>3</v>
      </c>
      <c r="D202" s="13">
        <v>2</v>
      </c>
      <c r="E202" s="17">
        <v>39.4</v>
      </c>
      <c r="F202" s="17">
        <f>E202*Лист2!$A$13</f>
        <v>1881496.962</v>
      </c>
      <c r="G202" s="17">
        <f>E202*Лист2!$A$11*Лист2!$A$7</f>
        <v>1436668.9920042462</v>
      </c>
      <c r="H202" s="17">
        <f>E202*Лист2!$A$11*Лист2!$A$8</f>
        <v>14511.807995753526</v>
      </c>
      <c r="I202" s="17">
        <f>F202-G202-H202</f>
        <v>430316.1620000003</v>
      </c>
      <c r="J202" s="17">
        <v>0</v>
      </c>
      <c r="K202" s="26">
        <v>45291</v>
      </c>
    </row>
    <row r="203" spans="1:11" ht="15.75">
      <c r="A203" s="13">
        <f t="shared" si="7"/>
        <v>66</v>
      </c>
      <c r="B203" s="2" t="s">
        <v>185</v>
      </c>
      <c r="C203" s="13">
        <v>18</v>
      </c>
      <c r="D203" s="13">
        <v>2</v>
      </c>
      <c r="E203" s="17">
        <v>278.1</v>
      </c>
      <c r="F203" s="17">
        <f>E203*Лист2!$A$13</f>
        <v>13280312.313000003</v>
      </c>
      <c r="G203" s="17">
        <f>E203*Лист2!$A$11*Лист2!$A$7</f>
        <v>10140549.408029972</v>
      </c>
      <c r="H203" s="17">
        <f>E203*Лист2!$A$11*Лист2!$A$8</f>
        <v>102429.7919700268</v>
      </c>
      <c r="I203" s="17">
        <f>F203-G203-H203</f>
        <v>3037333.1130000046</v>
      </c>
      <c r="J203" s="17">
        <v>0</v>
      </c>
      <c r="K203" s="26">
        <v>45291</v>
      </c>
    </row>
    <row r="204" spans="1:11" ht="15.75">
      <c r="A204" s="13">
        <f t="shared" si="7"/>
        <v>67</v>
      </c>
      <c r="B204" s="2" t="s">
        <v>182</v>
      </c>
      <c r="C204" s="13">
        <v>27</v>
      </c>
      <c r="D204" s="13">
        <v>14</v>
      </c>
      <c r="E204" s="17">
        <v>377</v>
      </c>
      <c r="F204" s="17">
        <f>E204*Лист2!$A$13</f>
        <v>18003156.21</v>
      </c>
      <c r="G204" s="17">
        <f>E204*Лист2!$A$11*Лист2!$A$7</f>
        <v>13746807.36004063</v>
      </c>
      <c r="H204" s="17">
        <f>E204*Лист2!$A$11*Лист2!$A$8</f>
        <v>138856.6399593675</v>
      </c>
      <c r="I204" s="17">
        <f>F204-G204-H204</f>
        <v>4117492.210000004</v>
      </c>
      <c r="J204" s="17">
        <v>0</v>
      </c>
      <c r="K204" s="26">
        <v>45291</v>
      </c>
    </row>
    <row r="205" spans="1:11" ht="15.75">
      <c r="A205" s="13">
        <f>A204+1</f>
        <v>68</v>
      </c>
      <c r="B205" s="2" t="s">
        <v>65</v>
      </c>
      <c r="C205" s="13">
        <v>27</v>
      </c>
      <c r="D205" s="13">
        <v>12</v>
      </c>
      <c r="E205" s="17">
        <v>413.7</v>
      </c>
      <c r="F205" s="17">
        <f>E205*Лист2!$A$13</f>
        <v>19755718.101</v>
      </c>
      <c r="G205" s="17">
        <f>E205*Лист2!$A$11*Лист2!$A$7</f>
        <v>15085024.416044585</v>
      </c>
      <c r="H205" s="17">
        <f>E205*Лист2!$A$11*Лист2!$A$8</f>
        <v>152373.98395541203</v>
      </c>
      <c r="I205" s="17">
        <f>F205-G205-H205</f>
        <v>4518319.701000002</v>
      </c>
      <c r="J205" s="17">
        <v>0</v>
      </c>
      <c r="K205" s="26">
        <v>45291</v>
      </c>
    </row>
    <row r="206" spans="1:11" ht="31.5">
      <c r="A206" s="13"/>
      <c r="B206" s="2" t="s">
        <v>119</v>
      </c>
      <c r="C206" s="27">
        <f>SUM(C210:C258)</f>
        <v>1266</v>
      </c>
      <c r="D206" s="27">
        <f>SUM(D210:D258)</f>
        <v>550</v>
      </c>
      <c r="E206" s="17">
        <f>SUM(E210:E258)</f>
        <v>19938.699999999997</v>
      </c>
      <c r="F206" s="17">
        <f>F207+F208+F209</f>
        <v>952148032.9909998</v>
      </c>
      <c r="G206" s="17">
        <f>G207+G208+G209</f>
        <v>727039105.69</v>
      </c>
      <c r="H206" s="17">
        <f>H207+H208+H209</f>
        <v>7343829.35</v>
      </c>
      <c r="I206" s="17">
        <f>I207+I208+I209</f>
        <v>217765097.95099983</v>
      </c>
      <c r="J206" s="17">
        <v>0</v>
      </c>
      <c r="K206" s="13"/>
    </row>
    <row r="207" spans="1:11" ht="15.75">
      <c r="A207" s="13"/>
      <c r="B207" s="2" t="s">
        <v>73</v>
      </c>
      <c r="C207" s="13"/>
      <c r="D207" s="13"/>
      <c r="E207" s="17"/>
      <c r="F207" s="17">
        <f>G207+H207+I207</f>
        <v>837472593.4819999</v>
      </c>
      <c r="G207" s="17">
        <f>SUM(G210:G258)</f>
        <v>727038376.4164001</v>
      </c>
      <c r="H207" s="17">
        <f>SUM(H210:H258)</f>
        <v>7343821.983599996</v>
      </c>
      <c r="I207" s="19">
        <f>199508270-I136</f>
        <v>103090395.08199981</v>
      </c>
      <c r="J207" s="17">
        <v>0</v>
      </c>
      <c r="K207" s="13"/>
    </row>
    <row r="208" spans="1:11" ht="15.75">
      <c r="A208" s="13"/>
      <c r="B208" s="2" t="s">
        <v>120</v>
      </c>
      <c r="C208" s="13"/>
      <c r="D208" s="13"/>
      <c r="E208" s="17"/>
      <c r="F208" s="17">
        <f>G208+H208+I208</f>
        <v>114674702.86900002</v>
      </c>
      <c r="G208" s="17">
        <f>SUM(G210:G258)-G207</f>
        <v>0</v>
      </c>
      <c r="H208" s="17">
        <f>SUM(H210:H258)-H207</f>
        <v>0</v>
      </c>
      <c r="I208" s="19">
        <f>SUM(I210:I258)-I207</f>
        <v>114674702.86900002</v>
      </c>
      <c r="J208" s="17">
        <v>0</v>
      </c>
      <c r="K208" s="13"/>
    </row>
    <row r="209" spans="1:11" ht="15.75">
      <c r="A209" s="13"/>
      <c r="B209" s="2" t="s">
        <v>27</v>
      </c>
      <c r="C209" s="13"/>
      <c r="D209" s="13"/>
      <c r="E209" s="17"/>
      <c r="F209" s="17">
        <f>G209+H209+I209</f>
        <v>736.6399999856949</v>
      </c>
      <c r="G209" s="17">
        <f>727039105.69-G207-G208</f>
        <v>729.2735999822617</v>
      </c>
      <c r="H209" s="17">
        <f>7343829.35-H207-H208</f>
        <v>7.3664000034332275</v>
      </c>
      <c r="I209" s="19">
        <v>0</v>
      </c>
      <c r="J209" s="17"/>
      <c r="K209" s="13"/>
    </row>
    <row r="210" spans="1:11" ht="15.75">
      <c r="A210" s="13">
        <v>1</v>
      </c>
      <c r="B210" s="2" t="s">
        <v>71</v>
      </c>
      <c r="C210" s="13">
        <v>18</v>
      </c>
      <c r="D210" s="13">
        <v>8</v>
      </c>
      <c r="E210" s="17">
        <v>217.5</v>
      </c>
      <c r="F210" s="17">
        <f>E210*Лист2!$A$13</f>
        <v>10386436.275</v>
      </c>
      <c r="G210" s="17">
        <f>E210*Лист2!$B$11*Лист2!$B$7</f>
        <v>7930850.400004366</v>
      </c>
      <c r="H210" s="17">
        <f>E210*Лист2!$B$11*Лист2!$B$8</f>
        <v>80109.59999563658</v>
      </c>
      <c r="I210" s="17">
        <f aca="true" t="shared" si="9" ref="I210:I241">F210-G210-H210</f>
        <v>2375476.2749999976</v>
      </c>
      <c r="J210" s="17">
        <v>0</v>
      </c>
      <c r="K210" s="26">
        <v>45657</v>
      </c>
    </row>
    <row r="211" spans="1:11" ht="15.75">
      <c r="A211" s="13">
        <f>A210+1</f>
        <v>2</v>
      </c>
      <c r="B211" s="2" t="s">
        <v>106</v>
      </c>
      <c r="C211" s="13">
        <v>15</v>
      </c>
      <c r="D211" s="13">
        <v>6</v>
      </c>
      <c r="E211" s="17">
        <v>288.5</v>
      </c>
      <c r="F211" s="17">
        <f>E211*Лист2!$A$13</f>
        <v>13776951.105</v>
      </c>
      <c r="G211" s="17">
        <f>E211*Лист2!$B$11*Лист2!$B$7</f>
        <v>10519771.68000579</v>
      </c>
      <c r="H211" s="17">
        <f>E211*Лист2!$B$11*Лист2!$B$8</f>
        <v>106260.31999421222</v>
      </c>
      <c r="I211" s="17">
        <f t="shared" si="9"/>
        <v>3150919.1049999977</v>
      </c>
      <c r="J211" s="17">
        <v>0</v>
      </c>
      <c r="K211" s="26">
        <v>45657</v>
      </c>
    </row>
    <row r="212" spans="1:11" ht="15.75">
      <c r="A212" s="13">
        <f aca="true" t="shared" si="10" ref="A212:A258">A211+1</f>
        <v>3</v>
      </c>
      <c r="B212" s="2" t="s">
        <v>200</v>
      </c>
      <c r="C212" s="13">
        <v>20</v>
      </c>
      <c r="D212" s="13">
        <v>8</v>
      </c>
      <c r="E212" s="17">
        <v>384.7</v>
      </c>
      <c r="F212" s="17">
        <f>E212*Лист2!$A$13</f>
        <v>18370859.931</v>
      </c>
      <c r="G212" s="17">
        <f>E212*Лист2!$B$11*Лист2!$B$7</f>
        <v>14027577.696007723</v>
      </c>
      <c r="H212" s="17">
        <f>E212*Лист2!$B$11*Лист2!$B$8</f>
        <v>141692.70399228227</v>
      </c>
      <c r="I212" s="17">
        <f t="shared" si="9"/>
        <v>4201589.530999997</v>
      </c>
      <c r="J212" s="17">
        <v>0</v>
      </c>
      <c r="K212" s="26">
        <v>45657</v>
      </c>
    </row>
    <row r="213" spans="1:11" ht="15.75">
      <c r="A213" s="13">
        <f t="shared" si="10"/>
        <v>4</v>
      </c>
      <c r="B213" s="2" t="s">
        <v>107</v>
      </c>
      <c r="C213" s="13">
        <v>34</v>
      </c>
      <c r="D213" s="13">
        <v>13</v>
      </c>
      <c r="E213" s="17">
        <v>497.1</v>
      </c>
      <c r="F213" s="17">
        <f>E213*Лист2!$A$13</f>
        <v>23738379.183000002</v>
      </c>
      <c r="G213" s="17">
        <f>E213*Лист2!$B$11*Лист2!$B$7</f>
        <v>18126095.328009978</v>
      </c>
      <c r="H213" s="17">
        <f>E213*Лист2!$B$11*Лист2!$B$8</f>
        <v>183091.87199002734</v>
      </c>
      <c r="I213" s="17">
        <f t="shared" si="9"/>
        <v>5429191.982999997</v>
      </c>
      <c r="J213" s="17">
        <v>0</v>
      </c>
      <c r="K213" s="26">
        <v>45657</v>
      </c>
    </row>
    <row r="214" spans="1:11" ht="15.75">
      <c r="A214" s="13">
        <f t="shared" si="10"/>
        <v>5</v>
      </c>
      <c r="B214" s="2" t="s">
        <v>108</v>
      </c>
      <c r="C214" s="13">
        <v>22</v>
      </c>
      <c r="D214" s="13">
        <v>12</v>
      </c>
      <c r="E214" s="17">
        <v>515.3</v>
      </c>
      <c r="F214" s="17">
        <f>E214*Лист2!$A$13</f>
        <v>24607497.069</v>
      </c>
      <c r="G214" s="17">
        <f>E214*Лист2!$B$11*Лист2!$B$7</f>
        <v>18789734.304010343</v>
      </c>
      <c r="H214" s="17">
        <f>E214*Лист2!$B$11*Лист2!$B$8</f>
        <v>189795.2959896622</v>
      </c>
      <c r="I214" s="17">
        <f t="shared" si="9"/>
        <v>5627967.468999993</v>
      </c>
      <c r="J214" s="17">
        <v>0</v>
      </c>
      <c r="K214" s="26">
        <v>45657</v>
      </c>
    </row>
    <row r="215" spans="1:11" ht="15.75">
      <c r="A215" s="13">
        <f t="shared" si="10"/>
        <v>6</v>
      </c>
      <c r="B215" s="2" t="s">
        <v>197</v>
      </c>
      <c r="C215" s="13">
        <v>11</v>
      </c>
      <c r="D215" s="13">
        <v>6</v>
      </c>
      <c r="E215" s="17">
        <v>203.2</v>
      </c>
      <c r="F215" s="17">
        <f>E215*Лист2!$A$13</f>
        <v>9703557.936</v>
      </c>
      <c r="G215" s="17">
        <f>E215*Лист2!$B$11*Лист2!$B$7</f>
        <v>7409419.776004079</v>
      </c>
      <c r="H215" s="17">
        <f>E215*Лист2!$B$11*Лист2!$B$8</f>
        <v>74842.62399592347</v>
      </c>
      <c r="I215" s="17">
        <f t="shared" si="9"/>
        <v>2219295.5359999985</v>
      </c>
      <c r="J215" s="17">
        <v>0</v>
      </c>
      <c r="K215" s="26">
        <v>45657</v>
      </c>
    </row>
    <row r="216" spans="1:11" ht="15.75">
      <c r="A216" s="13">
        <f t="shared" si="10"/>
        <v>7</v>
      </c>
      <c r="B216" s="2" t="s">
        <v>75</v>
      </c>
      <c r="C216" s="13">
        <v>27</v>
      </c>
      <c r="D216" s="13">
        <v>12</v>
      </c>
      <c r="E216" s="17">
        <v>426.6</v>
      </c>
      <c r="F216" s="17">
        <f>E216*Лист2!$A$13</f>
        <v>20371741.218000002</v>
      </c>
      <c r="G216" s="17">
        <f>E216*Лист2!$B$11*Лист2!$B$7</f>
        <v>15555405.888008565</v>
      </c>
      <c r="H216" s="17">
        <f>E216*Лист2!$B$11*Лист2!$B$8</f>
        <v>157125.3119914417</v>
      </c>
      <c r="I216" s="17">
        <f t="shared" si="9"/>
        <v>4659210.0179999955</v>
      </c>
      <c r="J216" s="17">
        <v>0</v>
      </c>
      <c r="K216" s="26">
        <v>45657</v>
      </c>
    </row>
    <row r="217" spans="1:11" ht="15.75">
      <c r="A217" s="13">
        <f t="shared" si="10"/>
        <v>8</v>
      </c>
      <c r="B217" s="2" t="s">
        <v>110</v>
      </c>
      <c r="C217" s="13">
        <v>24</v>
      </c>
      <c r="D217" s="13">
        <v>8</v>
      </c>
      <c r="E217" s="17">
        <v>454.4</v>
      </c>
      <c r="F217" s="17">
        <f>E217*Лист2!$A$13</f>
        <v>21699294.912</v>
      </c>
      <c r="G217" s="17">
        <f>E217*Лист2!$B$11*Лист2!$B$7</f>
        <v>16569096.192009121</v>
      </c>
      <c r="H217" s="17">
        <f>E217*Лист2!$B$11*Лист2!$B$8</f>
        <v>167364.60799088396</v>
      </c>
      <c r="I217" s="17">
        <f t="shared" si="9"/>
        <v>4962834.111999995</v>
      </c>
      <c r="J217" s="17">
        <v>0</v>
      </c>
      <c r="K217" s="26">
        <v>45657</v>
      </c>
    </row>
    <row r="218" spans="1:11" ht="15.75">
      <c r="A218" s="13">
        <f t="shared" si="10"/>
        <v>9</v>
      </c>
      <c r="B218" s="2" t="s">
        <v>76</v>
      </c>
      <c r="C218" s="13">
        <v>13</v>
      </c>
      <c r="D218" s="13">
        <v>5</v>
      </c>
      <c r="E218" s="17">
        <v>391.2</v>
      </c>
      <c r="F218" s="17">
        <f>E218*Лист2!$A$13</f>
        <v>18681259.176</v>
      </c>
      <c r="G218" s="17">
        <f>E218*Лист2!$B$11*Лист2!$B$7</f>
        <v>14264591.616007853</v>
      </c>
      <c r="H218" s="17">
        <f>E218*Лист2!$B$11*Лист2!$B$8</f>
        <v>144086.78399215188</v>
      </c>
      <c r="I218" s="17">
        <f t="shared" si="9"/>
        <v>4272580.775999994</v>
      </c>
      <c r="J218" s="17">
        <v>0</v>
      </c>
      <c r="K218" s="26">
        <v>45657</v>
      </c>
    </row>
    <row r="219" spans="1:11" ht="15.75">
      <c r="A219" s="13">
        <f t="shared" si="10"/>
        <v>10</v>
      </c>
      <c r="B219" s="2" t="s">
        <v>77</v>
      </c>
      <c r="C219" s="13">
        <v>34</v>
      </c>
      <c r="D219" s="13">
        <v>12</v>
      </c>
      <c r="E219" s="17">
        <v>406.9</v>
      </c>
      <c r="F219" s="17">
        <f>E219*Лист2!$A$13</f>
        <v>19430992.737</v>
      </c>
      <c r="G219" s="17">
        <f>E219*Лист2!$B$11*Лист2!$B$7</f>
        <v>14837071.392008167</v>
      </c>
      <c r="H219" s="17">
        <f>E219*Лист2!$B$11*Лист2!$B$8</f>
        <v>149869.4079918369</v>
      </c>
      <c r="I219" s="17">
        <f t="shared" si="9"/>
        <v>4444051.936999996</v>
      </c>
      <c r="J219" s="17">
        <v>0</v>
      </c>
      <c r="K219" s="26">
        <v>45657</v>
      </c>
    </row>
    <row r="220" spans="1:11" ht="15.75">
      <c r="A220" s="13">
        <f t="shared" si="10"/>
        <v>11</v>
      </c>
      <c r="B220" s="2" t="s">
        <v>78</v>
      </c>
      <c r="C220" s="13">
        <v>26</v>
      </c>
      <c r="D220" s="13">
        <v>8</v>
      </c>
      <c r="E220" s="17">
        <v>560.9</v>
      </c>
      <c r="F220" s="17">
        <f>E220*Лист2!$A$13</f>
        <v>26785067.157</v>
      </c>
      <c r="G220" s="17">
        <f>E220*Лист2!$B$11*Лист2!$B$7</f>
        <v>20452478.11201126</v>
      </c>
      <c r="H220" s="17">
        <f>E220*Лист2!$B$11*Лист2!$B$8</f>
        <v>206590.6879887474</v>
      </c>
      <c r="I220" s="17">
        <f t="shared" si="9"/>
        <v>6125998.356999992</v>
      </c>
      <c r="J220" s="17">
        <v>0</v>
      </c>
      <c r="K220" s="26">
        <v>45657</v>
      </c>
    </row>
    <row r="221" spans="1:11" ht="15.75">
      <c r="A221" s="13">
        <f t="shared" si="10"/>
        <v>12</v>
      </c>
      <c r="B221" s="2" t="s">
        <v>79</v>
      </c>
      <c r="C221" s="13">
        <v>32</v>
      </c>
      <c r="D221" s="13">
        <v>11</v>
      </c>
      <c r="E221" s="17">
        <v>482.8</v>
      </c>
      <c r="F221" s="17">
        <f>E221*Лист2!$A$13</f>
        <v>23055500.844</v>
      </c>
      <c r="G221" s="17">
        <f>E221*Лист2!$B$11*Лист2!$B$7</f>
        <v>17604664.704009693</v>
      </c>
      <c r="H221" s="17">
        <f>E221*Лист2!$B$11*Лист2!$B$8</f>
        <v>177824.89599031425</v>
      </c>
      <c r="I221" s="17">
        <f t="shared" si="9"/>
        <v>5273011.243999993</v>
      </c>
      <c r="J221" s="17">
        <v>0</v>
      </c>
      <c r="K221" s="26">
        <v>45657</v>
      </c>
    </row>
    <row r="222" spans="1:11" ht="15.75">
      <c r="A222" s="13">
        <f t="shared" si="10"/>
        <v>13</v>
      </c>
      <c r="B222" s="2" t="s">
        <v>80</v>
      </c>
      <c r="C222" s="13">
        <v>25</v>
      </c>
      <c r="D222" s="13">
        <v>8</v>
      </c>
      <c r="E222" s="17">
        <v>332.4</v>
      </c>
      <c r="F222" s="17">
        <f>E222*Лист2!$A$13</f>
        <v>15873339.852</v>
      </c>
      <c r="G222" s="17">
        <f>E222*Лист2!$B$11*Лист2!$B$7</f>
        <v>12120527.23200667</v>
      </c>
      <c r="H222" s="17">
        <f>E222*Лист2!$B$11*Лист2!$B$8</f>
        <v>122429.5679933315</v>
      </c>
      <c r="I222" s="17">
        <f t="shared" si="9"/>
        <v>3630383.0519999973</v>
      </c>
      <c r="J222" s="17">
        <v>0</v>
      </c>
      <c r="K222" s="26">
        <v>45657</v>
      </c>
    </row>
    <row r="223" spans="1:11" ht="15.75">
      <c r="A223" s="13">
        <f t="shared" si="10"/>
        <v>14</v>
      </c>
      <c r="B223" s="2" t="s">
        <v>81</v>
      </c>
      <c r="C223" s="13">
        <v>7</v>
      </c>
      <c r="D223" s="13">
        <v>3</v>
      </c>
      <c r="E223" s="17">
        <v>60</v>
      </c>
      <c r="F223" s="17">
        <f>E223*Лист2!$A$13</f>
        <v>2865223.8000000003</v>
      </c>
      <c r="G223" s="17">
        <f>E223*Лист2!$B$11*Лист2!$B$7</f>
        <v>2187820.8000012045</v>
      </c>
      <c r="H223" s="17">
        <f>E223*Лист2!$B$11*Лист2!$B$8</f>
        <v>22099.1999987963</v>
      </c>
      <c r="I223" s="17">
        <f t="shared" si="9"/>
        <v>655303.7999999995</v>
      </c>
      <c r="J223" s="17">
        <v>0</v>
      </c>
      <c r="K223" s="26">
        <v>45657</v>
      </c>
    </row>
    <row r="224" spans="1:11" ht="15.75">
      <c r="A224" s="13">
        <f t="shared" si="10"/>
        <v>15</v>
      </c>
      <c r="B224" s="2" t="s">
        <v>111</v>
      </c>
      <c r="C224" s="13">
        <v>20</v>
      </c>
      <c r="D224" s="13">
        <v>14</v>
      </c>
      <c r="E224" s="17">
        <v>351.4</v>
      </c>
      <c r="F224" s="17">
        <f>E224*Лист2!$A$13</f>
        <v>16780660.722</v>
      </c>
      <c r="G224" s="17">
        <f>E224*Лист2!$B$11*Лист2!$B$7</f>
        <v>12813337.152007053</v>
      </c>
      <c r="H224" s="17">
        <f>E224*Лист2!$B$11*Лист2!$B$8</f>
        <v>129427.64799295031</v>
      </c>
      <c r="I224" s="17">
        <f t="shared" si="9"/>
        <v>3837895.921999996</v>
      </c>
      <c r="J224" s="17">
        <v>0</v>
      </c>
      <c r="K224" s="26">
        <v>45657</v>
      </c>
    </row>
    <row r="225" spans="1:11" ht="15.75">
      <c r="A225" s="13">
        <f t="shared" si="10"/>
        <v>16</v>
      </c>
      <c r="B225" s="2" t="s">
        <v>112</v>
      </c>
      <c r="C225" s="13">
        <v>27</v>
      </c>
      <c r="D225" s="13">
        <v>13</v>
      </c>
      <c r="E225" s="17">
        <v>391.8</v>
      </c>
      <c r="F225" s="17">
        <f>E225*Лист2!$A$13</f>
        <v>18709911.414</v>
      </c>
      <c r="G225" s="17">
        <f>E225*Лист2!$B$11*Лист2!$B$7</f>
        <v>14286469.824007865</v>
      </c>
      <c r="H225" s="17">
        <f>E225*Лист2!$B$11*Лист2!$B$8</f>
        <v>144307.77599213982</v>
      </c>
      <c r="I225" s="17">
        <f t="shared" si="9"/>
        <v>4279133.813999996</v>
      </c>
      <c r="J225" s="17">
        <v>0</v>
      </c>
      <c r="K225" s="26">
        <v>45657</v>
      </c>
    </row>
    <row r="226" spans="1:11" ht="15.75">
      <c r="A226" s="13">
        <f t="shared" si="10"/>
        <v>17</v>
      </c>
      <c r="B226" s="2" t="s">
        <v>113</v>
      </c>
      <c r="C226" s="13">
        <v>24</v>
      </c>
      <c r="D226" s="13">
        <v>12</v>
      </c>
      <c r="E226" s="17">
        <v>393.4</v>
      </c>
      <c r="F226" s="17">
        <f>E226*Лист2!$A$13</f>
        <v>18786317.382</v>
      </c>
      <c r="G226" s="17">
        <f>E226*Лист2!$B$11*Лист2!$B$7</f>
        <v>14344811.712007895</v>
      </c>
      <c r="H226" s="17">
        <f>E226*Лист2!$B$11*Лист2!$B$8</f>
        <v>144897.08799210773</v>
      </c>
      <c r="I226" s="17">
        <f t="shared" si="9"/>
        <v>4296608.581999997</v>
      </c>
      <c r="J226" s="17">
        <v>0</v>
      </c>
      <c r="K226" s="26">
        <v>45657</v>
      </c>
    </row>
    <row r="227" spans="1:11" ht="15.75">
      <c r="A227" s="13">
        <f t="shared" si="10"/>
        <v>18</v>
      </c>
      <c r="B227" s="2" t="s">
        <v>114</v>
      </c>
      <c r="C227" s="13">
        <v>19</v>
      </c>
      <c r="D227" s="13">
        <v>6</v>
      </c>
      <c r="E227" s="17">
        <v>273.5</v>
      </c>
      <c r="F227" s="17">
        <f>E227*Лист2!$A$13</f>
        <v>13060645.155000001</v>
      </c>
      <c r="G227" s="17">
        <f>E227*Лист2!$B$11*Лист2!$B$7</f>
        <v>9972816.48000549</v>
      </c>
      <c r="H227" s="17">
        <f>E227*Лист2!$B$11*Лист2!$B$8</f>
        <v>100735.51999451313</v>
      </c>
      <c r="I227" s="17">
        <f t="shared" si="9"/>
        <v>2987093.1549999984</v>
      </c>
      <c r="J227" s="17">
        <v>0</v>
      </c>
      <c r="K227" s="26">
        <v>45657</v>
      </c>
    </row>
    <row r="228" spans="1:11" ht="15.75">
      <c r="A228" s="13">
        <f t="shared" si="10"/>
        <v>19</v>
      </c>
      <c r="B228" s="2" t="s">
        <v>121</v>
      </c>
      <c r="C228" s="13">
        <v>48</v>
      </c>
      <c r="D228" s="13">
        <v>16</v>
      </c>
      <c r="E228" s="17">
        <v>719.4</v>
      </c>
      <c r="F228" s="17">
        <f>E228*Лист2!$A$13</f>
        <v>34354033.362</v>
      </c>
      <c r="G228" s="17">
        <f>E228*Лист2!$B$11*Лист2!$B$7</f>
        <v>26231971.39201444</v>
      </c>
      <c r="H228" s="17">
        <f>E228*Лист2!$B$11*Лист2!$B$8</f>
        <v>264969.40798556764</v>
      </c>
      <c r="I228" s="17">
        <f t="shared" si="9"/>
        <v>7857092.561999995</v>
      </c>
      <c r="J228" s="17">
        <v>0</v>
      </c>
      <c r="K228" s="26">
        <v>45657</v>
      </c>
    </row>
    <row r="229" spans="1:11" ht="15.75">
      <c r="A229" s="13">
        <f t="shared" si="10"/>
        <v>20</v>
      </c>
      <c r="B229" s="2" t="s">
        <v>122</v>
      </c>
      <c r="C229" s="13">
        <v>9</v>
      </c>
      <c r="D229" s="13">
        <v>3</v>
      </c>
      <c r="E229" s="17">
        <v>153.4</v>
      </c>
      <c r="F229" s="17">
        <f>E229*Лист2!$A$13</f>
        <v>7325422.182000001</v>
      </c>
      <c r="G229" s="17">
        <f>E229*Лист2!$B$11*Лист2!$B$7</f>
        <v>5593528.512003079</v>
      </c>
      <c r="H229" s="17">
        <f>E229*Лист2!$B$11*Лист2!$B$8</f>
        <v>56500.28799692254</v>
      </c>
      <c r="I229" s="17">
        <f t="shared" si="9"/>
        <v>1675393.3819999993</v>
      </c>
      <c r="J229" s="17">
        <v>0</v>
      </c>
      <c r="K229" s="26">
        <v>45657</v>
      </c>
    </row>
    <row r="230" spans="1:11" ht="15.75">
      <c r="A230" s="13">
        <f t="shared" si="10"/>
        <v>21</v>
      </c>
      <c r="B230" s="2" t="s">
        <v>83</v>
      </c>
      <c r="C230" s="13">
        <v>25</v>
      </c>
      <c r="D230" s="13">
        <v>8</v>
      </c>
      <c r="E230" s="17">
        <v>338</v>
      </c>
      <c r="F230" s="17">
        <f>E230*Лист2!$A$13</f>
        <v>16140760.74</v>
      </c>
      <c r="G230" s="17">
        <f>E230*Лист2!$B$11*Лист2!$B$7</f>
        <v>12324723.840006785</v>
      </c>
      <c r="H230" s="17">
        <f>E230*Лист2!$B$11*Лист2!$B$8</f>
        <v>124492.15999321916</v>
      </c>
      <c r="I230" s="17">
        <f t="shared" si="9"/>
        <v>3691544.7399999956</v>
      </c>
      <c r="J230" s="17">
        <v>0</v>
      </c>
      <c r="K230" s="26">
        <v>45657</v>
      </c>
    </row>
    <row r="231" spans="1:11" ht="15.75">
      <c r="A231" s="13">
        <f t="shared" si="10"/>
        <v>22</v>
      </c>
      <c r="B231" s="2" t="s">
        <v>84</v>
      </c>
      <c r="C231" s="13">
        <v>20</v>
      </c>
      <c r="D231" s="13">
        <v>8</v>
      </c>
      <c r="E231" s="17">
        <v>199.9</v>
      </c>
      <c r="F231" s="17">
        <f>E231*Лист2!$A$13</f>
        <v>9545970.627</v>
      </c>
      <c r="G231" s="17">
        <f>E231*Лист2!$B$11*Лист2!$B$7</f>
        <v>7289089.632004012</v>
      </c>
      <c r="H231" s="17">
        <f>E231*Лист2!$B$11*Лист2!$B$8</f>
        <v>73627.16799598967</v>
      </c>
      <c r="I231" s="17">
        <f t="shared" si="9"/>
        <v>2183253.826999998</v>
      </c>
      <c r="J231" s="17">
        <v>0</v>
      </c>
      <c r="K231" s="26">
        <v>45657</v>
      </c>
    </row>
    <row r="232" spans="1:11" ht="15.75">
      <c r="A232" s="13">
        <f t="shared" si="10"/>
        <v>23</v>
      </c>
      <c r="B232" s="2" t="s">
        <v>116</v>
      </c>
      <c r="C232" s="13">
        <v>23</v>
      </c>
      <c r="D232" s="13">
        <v>8</v>
      </c>
      <c r="E232" s="17">
        <v>340.3</v>
      </c>
      <c r="F232" s="17">
        <f>E232*Лист2!$A$13</f>
        <v>16250594.319000002</v>
      </c>
      <c r="G232" s="17">
        <f>E232*Лист2!$B$11*Лист2!$B$7</f>
        <v>12408590.30400683</v>
      </c>
      <c r="H232" s="17">
        <f>E232*Лист2!$B$11*Лист2!$B$8</f>
        <v>125339.29599317301</v>
      </c>
      <c r="I232" s="17">
        <f t="shared" si="9"/>
        <v>3716664.718999999</v>
      </c>
      <c r="J232" s="17">
        <v>0</v>
      </c>
      <c r="K232" s="26">
        <v>45657</v>
      </c>
    </row>
    <row r="233" spans="1:11" ht="15.75">
      <c r="A233" s="13">
        <f t="shared" si="10"/>
        <v>24</v>
      </c>
      <c r="B233" s="2" t="s">
        <v>117</v>
      </c>
      <c r="C233" s="13">
        <v>21</v>
      </c>
      <c r="D233" s="13">
        <v>7</v>
      </c>
      <c r="E233" s="17">
        <v>205.8</v>
      </c>
      <c r="F233" s="17">
        <f>E233*Лист2!$A$13</f>
        <v>9827717.634000001</v>
      </c>
      <c r="G233" s="17">
        <f>E233*Лист2!$B$11*Лист2!$B$7</f>
        <v>7504225.344004132</v>
      </c>
      <c r="H233" s="17">
        <f>E233*Лист2!$B$11*Лист2!$B$8</f>
        <v>75800.25599587131</v>
      </c>
      <c r="I233" s="17">
        <f t="shared" si="9"/>
        <v>2247692.033999998</v>
      </c>
      <c r="J233" s="17">
        <v>0</v>
      </c>
      <c r="K233" s="26">
        <v>45657</v>
      </c>
    </row>
    <row r="234" spans="1:11" ht="15.75">
      <c r="A234" s="13">
        <f t="shared" si="10"/>
        <v>25</v>
      </c>
      <c r="B234" s="2" t="s">
        <v>123</v>
      </c>
      <c r="C234" s="13">
        <v>23</v>
      </c>
      <c r="D234" s="13">
        <v>14</v>
      </c>
      <c r="E234" s="17">
        <v>579.9</v>
      </c>
      <c r="F234" s="17">
        <f>E234*Лист2!$A$13</f>
        <v>27692388.027000003</v>
      </c>
      <c r="G234" s="17">
        <f>E234*Лист2!$B$11*Лист2!$B$7</f>
        <v>21145288.032011643</v>
      </c>
      <c r="H234" s="17">
        <f>E234*Лист2!$B$11*Лист2!$B$8</f>
        <v>213588.76798836625</v>
      </c>
      <c r="I234" s="17">
        <f t="shared" si="9"/>
        <v>6333511.226999993</v>
      </c>
      <c r="J234" s="17">
        <v>0</v>
      </c>
      <c r="K234" s="26">
        <v>45657</v>
      </c>
    </row>
    <row r="235" spans="1:11" ht="15.75">
      <c r="A235" s="13">
        <f t="shared" si="10"/>
        <v>26</v>
      </c>
      <c r="B235" s="2" t="s">
        <v>125</v>
      </c>
      <c r="C235" s="13">
        <v>33</v>
      </c>
      <c r="D235" s="13">
        <v>11</v>
      </c>
      <c r="E235" s="17">
        <v>597.9</v>
      </c>
      <c r="F235" s="17">
        <f>E235*Лист2!$A$13</f>
        <v>28551955.167</v>
      </c>
      <c r="G235" s="17">
        <f>E235*Лист2!$B$11*Лист2!$B$7</f>
        <v>21801634.272012003</v>
      </c>
      <c r="H235" s="17">
        <f>E235*Лист2!$B$11*Лист2!$B$8</f>
        <v>220218.52798800514</v>
      </c>
      <c r="I235" s="17">
        <f t="shared" si="9"/>
        <v>6530102.366999991</v>
      </c>
      <c r="J235" s="17">
        <v>0</v>
      </c>
      <c r="K235" s="26">
        <v>45657</v>
      </c>
    </row>
    <row r="236" spans="1:11" ht="15.75">
      <c r="A236" s="13">
        <f t="shared" si="10"/>
        <v>27</v>
      </c>
      <c r="B236" s="2" t="s">
        <v>126</v>
      </c>
      <c r="C236" s="13">
        <v>19</v>
      </c>
      <c r="D236" s="13">
        <v>7</v>
      </c>
      <c r="E236" s="17">
        <v>345.7</v>
      </c>
      <c r="F236" s="17">
        <f>E236*Лист2!$A$13</f>
        <v>16508464.461000001</v>
      </c>
      <c r="G236" s="17">
        <f>E236*Лист2!$B$11*Лист2!$B$7</f>
        <v>12605494.17600694</v>
      </c>
      <c r="H236" s="17">
        <f>E236*Лист2!$B$11*Лист2!$B$8</f>
        <v>127328.22399306469</v>
      </c>
      <c r="I236" s="17">
        <f t="shared" si="9"/>
        <v>3775642.060999997</v>
      </c>
      <c r="J236" s="17">
        <v>0</v>
      </c>
      <c r="K236" s="26">
        <v>45657</v>
      </c>
    </row>
    <row r="237" spans="1:11" ht="15.75">
      <c r="A237" s="13">
        <f t="shared" si="10"/>
        <v>28</v>
      </c>
      <c r="B237" s="2" t="s">
        <v>129</v>
      </c>
      <c r="C237" s="13">
        <v>25</v>
      </c>
      <c r="D237" s="13">
        <v>5</v>
      </c>
      <c r="E237" s="17">
        <v>259.2</v>
      </c>
      <c r="F237" s="17">
        <f>E237*Лист2!$A$13</f>
        <v>12377766.816</v>
      </c>
      <c r="G237" s="17">
        <f>E237*Лист2!$B$11*Лист2!$B$7</f>
        <v>9451385.856005203</v>
      </c>
      <c r="H237" s="17">
        <f>E237*Лист2!$B$11*Лист2!$B$8</f>
        <v>95468.54399480001</v>
      </c>
      <c r="I237" s="17">
        <f t="shared" si="9"/>
        <v>2830912.4159999965</v>
      </c>
      <c r="J237" s="17">
        <v>0</v>
      </c>
      <c r="K237" s="26">
        <v>45657</v>
      </c>
    </row>
    <row r="238" spans="1:11" ht="15.75">
      <c r="A238" s="13">
        <f t="shared" si="10"/>
        <v>29</v>
      </c>
      <c r="B238" s="2" t="s">
        <v>130</v>
      </c>
      <c r="C238" s="13">
        <v>30</v>
      </c>
      <c r="D238" s="13">
        <v>10</v>
      </c>
      <c r="E238" s="17">
        <v>410.6</v>
      </c>
      <c r="F238" s="17">
        <f>E238*Лист2!$A$13</f>
        <v>19607681.538000003</v>
      </c>
      <c r="G238" s="17">
        <f>E238*Лист2!$B$11*Лист2!$B$7</f>
        <v>14971987.008008244</v>
      </c>
      <c r="H238" s="17">
        <f>E238*Лист2!$B$11*Лист2!$B$8</f>
        <v>151232.1919917627</v>
      </c>
      <c r="I238" s="17">
        <f t="shared" si="9"/>
        <v>4484462.337999997</v>
      </c>
      <c r="J238" s="17">
        <v>0</v>
      </c>
      <c r="K238" s="26">
        <v>45657</v>
      </c>
    </row>
    <row r="239" spans="1:11" ht="15.75">
      <c r="A239" s="13">
        <f t="shared" si="10"/>
        <v>30</v>
      </c>
      <c r="B239" s="2" t="s">
        <v>92</v>
      </c>
      <c r="C239" s="13">
        <v>27</v>
      </c>
      <c r="D239" s="13">
        <v>11</v>
      </c>
      <c r="E239" s="17">
        <v>395.1</v>
      </c>
      <c r="F239" s="17">
        <f>E239*Лист2!$A$13</f>
        <v>18867498.723</v>
      </c>
      <c r="G239" s="17">
        <f>E239*Лист2!$B$11*Лист2!$B$7</f>
        <v>14406799.968007931</v>
      </c>
      <c r="H239" s="17">
        <f>E239*Лист2!$B$11*Лист2!$B$8</f>
        <v>145523.23199207365</v>
      </c>
      <c r="I239" s="17">
        <f t="shared" si="9"/>
        <v>4315175.522999996</v>
      </c>
      <c r="J239" s="17">
        <v>0</v>
      </c>
      <c r="K239" s="26">
        <v>45657</v>
      </c>
    </row>
    <row r="240" spans="1:11" ht="15.75">
      <c r="A240" s="13">
        <f t="shared" si="10"/>
        <v>31</v>
      </c>
      <c r="B240" s="2" t="s">
        <v>93</v>
      </c>
      <c r="C240" s="13">
        <v>16</v>
      </c>
      <c r="D240" s="13">
        <v>7</v>
      </c>
      <c r="E240" s="17">
        <v>279.7</v>
      </c>
      <c r="F240" s="17">
        <f>E240*Лист2!$A$13</f>
        <v>13356718.281</v>
      </c>
      <c r="G240" s="17">
        <f>E240*Лист2!$B$11*Лист2!$B$7</f>
        <v>10198891.296005614</v>
      </c>
      <c r="H240" s="17">
        <f>E240*Лист2!$B$11*Лист2!$B$8</f>
        <v>103019.10399438876</v>
      </c>
      <c r="I240" s="17">
        <f t="shared" si="9"/>
        <v>3054807.880999997</v>
      </c>
      <c r="J240" s="17">
        <v>0</v>
      </c>
      <c r="K240" s="26">
        <v>45657</v>
      </c>
    </row>
    <row r="241" spans="1:11" ht="15.75">
      <c r="A241" s="13">
        <f t="shared" si="10"/>
        <v>32</v>
      </c>
      <c r="B241" s="2" t="s">
        <v>127</v>
      </c>
      <c r="C241" s="13">
        <v>25</v>
      </c>
      <c r="D241" s="13">
        <v>16</v>
      </c>
      <c r="E241" s="17">
        <v>636.8</v>
      </c>
      <c r="F241" s="17">
        <f>E241*Лист2!$A$13</f>
        <v>30409575.264</v>
      </c>
      <c r="G241" s="17">
        <f>E241*Лист2!$B$11*Лист2!$B$7</f>
        <v>23220071.42401278</v>
      </c>
      <c r="H241" s="17">
        <f>E241*Лист2!$B$11*Лист2!$B$8</f>
        <v>234546.1759872247</v>
      </c>
      <c r="I241" s="17">
        <f t="shared" si="9"/>
        <v>6954957.663999993</v>
      </c>
      <c r="J241" s="17">
        <v>0</v>
      </c>
      <c r="K241" s="26">
        <v>45657</v>
      </c>
    </row>
    <row r="242" spans="1:11" ht="15.75">
      <c r="A242" s="13">
        <f t="shared" si="10"/>
        <v>33</v>
      </c>
      <c r="B242" s="2" t="s">
        <v>88</v>
      </c>
      <c r="C242" s="13">
        <v>21</v>
      </c>
      <c r="D242" s="13">
        <v>10</v>
      </c>
      <c r="E242" s="17">
        <v>365.4</v>
      </c>
      <c r="F242" s="17">
        <f>E242*Лист2!$A$13</f>
        <v>17449212.942</v>
      </c>
      <c r="G242" s="17">
        <f>E242*Лист2!$B$11*Лист2!$B$7</f>
        <v>13323828.672007333</v>
      </c>
      <c r="H242" s="17">
        <f>E242*Лист2!$B$11*Лист2!$B$8</f>
        <v>134584.12799266944</v>
      </c>
      <c r="I242" s="17">
        <f aca="true" t="shared" si="11" ref="I242:I258">F242-G242-H242</f>
        <v>3990800.1419999986</v>
      </c>
      <c r="J242" s="17">
        <v>0</v>
      </c>
      <c r="K242" s="26">
        <v>45657</v>
      </c>
    </row>
    <row r="243" spans="1:11" ht="15.75">
      <c r="A243" s="13">
        <f t="shared" si="10"/>
        <v>34</v>
      </c>
      <c r="B243" s="2" t="s">
        <v>128</v>
      </c>
      <c r="C243" s="13">
        <v>37</v>
      </c>
      <c r="D243" s="13">
        <v>18</v>
      </c>
      <c r="E243" s="17">
        <v>830.9</v>
      </c>
      <c r="F243" s="17">
        <f>E243*Лист2!$A$13</f>
        <v>39678574.257</v>
      </c>
      <c r="G243" s="17">
        <f>E243*Лист2!$B$11*Лист2!$B$7</f>
        <v>30297671.71201668</v>
      </c>
      <c r="H243" s="17">
        <f>E243*Лист2!$B$11*Лист2!$B$8</f>
        <v>306037.08798333077</v>
      </c>
      <c r="I243" s="17">
        <f t="shared" si="11"/>
        <v>9074865.45699999</v>
      </c>
      <c r="J243" s="17">
        <v>0</v>
      </c>
      <c r="K243" s="26">
        <v>45657</v>
      </c>
    </row>
    <row r="244" spans="1:11" ht="15.75">
      <c r="A244" s="13">
        <f t="shared" si="10"/>
        <v>35</v>
      </c>
      <c r="B244" s="2" t="s">
        <v>152</v>
      </c>
      <c r="C244" s="13">
        <v>5</v>
      </c>
      <c r="D244" s="13">
        <v>2</v>
      </c>
      <c r="E244" s="17">
        <v>71.6</v>
      </c>
      <c r="F244" s="17">
        <f>E244*Лист2!$A$13</f>
        <v>3419167.068</v>
      </c>
      <c r="G244" s="17">
        <f>E244*Лист2!$B$11*Лист2!$B$7</f>
        <v>2610799.488001437</v>
      </c>
      <c r="H244" s="17">
        <f>E244*Лист2!$B$11*Лист2!$B$8</f>
        <v>26371.71199856358</v>
      </c>
      <c r="I244" s="17">
        <f t="shared" si="11"/>
        <v>781995.8679999994</v>
      </c>
      <c r="J244" s="17">
        <v>0</v>
      </c>
      <c r="K244" s="26">
        <v>45657</v>
      </c>
    </row>
    <row r="245" spans="1:11" ht="15.75">
      <c r="A245" s="13">
        <f t="shared" si="10"/>
        <v>36</v>
      </c>
      <c r="B245" s="2" t="s">
        <v>131</v>
      </c>
      <c r="C245" s="13">
        <v>23</v>
      </c>
      <c r="D245" s="13">
        <v>9</v>
      </c>
      <c r="E245" s="17">
        <v>258.3</v>
      </c>
      <c r="F245" s="17">
        <f>E245*Лист2!$A$13</f>
        <v>12334788.459</v>
      </c>
      <c r="G245" s="17">
        <f>E245*Лист2!$B$11*Лист2!$B$7</f>
        <v>9418568.544005185</v>
      </c>
      <c r="H245" s="17">
        <f>E245*Лист2!$B$11*Лист2!$B$8</f>
        <v>95137.05599481807</v>
      </c>
      <c r="I245" s="17">
        <f t="shared" si="11"/>
        <v>2821082.8589999974</v>
      </c>
      <c r="J245" s="17">
        <v>0</v>
      </c>
      <c r="K245" s="26">
        <v>45657</v>
      </c>
    </row>
    <row r="246" spans="1:11" ht="15.75">
      <c r="A246" s="13">
        <f t="shared" si="10"/>
        <v>37</v>
      </c>
      <c r="B246" s="2" t="s">
        <v>132</v>
      </c>
      <c r="C246" s="13">
        <v>20</v>
      </c>
      <c r="D246" s="13">
        <v>8</v>
      </c>
      <c r="E246" s="17">
        <v>395.9</v>
      </c>
      <c r="F246" s="17">
        <f>E246*Лист2!$A$13</f>
        <v>18905701.707</v>
      </c>
      <c r="G246" s="17">
        <f>E246*Лист2!$B$11*Лист2!$B$7</f>
        <v>14435970.912007947</v>
      </c>
      <c r="H246" s="17">
        <f>E246*Лист2!$B$11*Лист2!$B$8</f>
        <v>145817.88799205757</v>
      </c>
      <c r="I246" s="17">
        <f t="shared" si="11"/>
        <v>4323912.906999994</v>
      </c>
      <c r="J246" s="17">
        <v>0</v>
      </c>
      <c r="K246" s="26">
        <v>45657</v>
      </c>
    </row>
    <row r="247" spans="1:11" ht="15.75">
      <c r="A247" s="13">
        <f t="shared" si="10"/>
        <v>38</v>
      </c>
      <c r="B247" s="2" t="s">
        <v>39</v>
      </c>
      <c r="C247" s="13">
        <v>4</v>
      </c>
      <c r="D247" s="13">
        <v>2</v>
      </c>
      <c r="E247" s="17">
        <v>51.6</v>
      </c>
      <c r="F247" s="17">
        <f>E247*Лист2!$A$13</f>
        <v>2464092.4680000003</v>
      </c>
      <c r="G247" s="17">
        <f>E247*Лист2!$B$11*Лист2!$B$7</f>
        <v>1881525.8880010357</v>
      </c>
      <c r="H247" s="17">
        <f>E247*Лист2!$B$11*Лист2!$B$8</f>
        <v>19005.31199896482</v>
      </c>
      <c r="I247" s="17">
        <f t="shared" si="11"/>
        <v>563561.2679999998</v>
      </c>
      <c r="J247" s="17">
        <v>0</v>
      </c>
      <c r="K247" s="26">
        <v>45657</v>
      </c>
    </row>
    <row r="248" spans="1:11" ht="15.75">
      <c r="A248" s="13">
        <f t="shared" si="10"/>
        <v>39</v>
      </c>
      <c r="B248" s="2" t="s">
        <v>134</v>
      </c>
      <c r="C248" s="13">
        <v>43</v>
      </c>
      <c r="D248" s="13">
        <v>16</v>
      </c>
      <c r="E248" s="17">
        <v>636.7</v>
      </c>
      <c r="F248" s="17">
        <f>E248*Лист2!$A$13</f>
        <v>30404799.891000003</v>
      </c>
      <c r="G248" s="17">
        <f>E248*Лист2!$B$11*Лист2!$B$7</f>
        <v>23216425.056012783</v>
      </c>
      <c r="H248" s="17">
        <f>E248*Лист2!$B$11*Лист2!$B$8</f>
        <v>234509.34398722675</v>
      </c>
      <c r="I248" s="17">
        <f t="shared" si="11"/>
        <v>6953865.490999993</v>
      </c>
      <c r="J248" s="17">
        <v>0</v>
      </c>
      <c r="K248" s="26">
        <v>45657</v>
      </c>
    </row>
    <row r="249" spans="1:11" ht="15.75">
      <c r="A249" s="13">
        <f t="shared" si="10"/>
        <v>40</v>
      </c>
      <c r="B249" s="2" t="s">
        <v>160</v>
      </c>
      <c r="C249" s="13">
        <v>127</v>
      </c>
      <c r="D249" s="13">
        <v>78</v>
      </c>
      <c r="E249" s="17">
        <v>1234.4</v>
      </c>
      <c r="F249" s="17">
        <f>E249*Лист2!$A$13</f>
        <v>58947204.31200001</v>
      </c>
      <c r="G249" s="17">
        <f>E249*Лист2!$B$11*Лист2!$B$7</f>
        <v>45010766.59202478</v>
      </c>
      <c r="H249" s="17">
        <f>E249*Лист2!$B$11*Лист2!$B$8</f>
        <v>454654.20797523594</v>
      </c>
      <c r="I249" s="17">
        <f t="shared" si="11"/>
        <v>13481783.511999989</v>
      </c>
      <c r="J249" s="17">
        <v>0</v>
      </c>
      <c r="K249" s="26">
        <v>45657</v>
      </c>
    </row>
    <row r="250" spans="1:11" ht="15.75">
      <c r="A250" s="13">
        <f t="shared" si="10"/>
        <v>41</v>
      </c>
      <c r="B250" s="2" t="s">
        <v>136</v>
      </c>
      <c r="C250" s="13">
        <v>24</v>
      </c>
      <c r="D250" s="13">
        <v>10</v>
      </c>
      <c r="E250" s="17">
        <v>333.3</v>
      </c>
      <c r="F250" s="17">
        <f>E250*Лист2!$A$13</f>
        <v>15916318.209</v>
      </c>
      <c r="G250" s="17">
        <f>E250*Лист2!$B$11*Лист2!$B$7</f>
        <v>12153344.54400669</v>
      </c>
      <c r="H250" s="17">
        <f>E250*Лист2!$B$11*Лист2!$B$8</f>
        <v>122761.05599331344</v>
      </c>
      <c r="I250" s="17">
        <f t="shared" si="11"/>
        <v>3640212.608999997</v>
      </c>
      <c r="J250" s="17">
        <v>0</v>
      </c>
      <c r="K250" s="26">
        <v>45657</v>
      </c>
    </row>
    <row r="251" spans="1:11" ht="15.75">
      <c r="A251" s="13">
        <f t="shared" si="10"/>
        <v>42</v>
      </c>
      <c r="B251" s="2" t="s">
        <v>137</v>
      </c>
      <c r="C251" s="13">
        <v>30</v>
      </c>
      <c r="D251" s="13">
        <v>10</v>
      </c>
      <c r="E251" s="17">
        <v>321.9</v>
      </c>
      <c r="F251" s="17">
        <f>E251*Лист2!$A$13</f>
        <v>15371925.687</v>
      </c>
      <c r="G251" s="17">
        <f>E251*Лист2!$B$11*Лист2!$B$7</f>
        <v>11737658.59200646</v>
      </c>
      <c r="H251" s="17">
        <f>E251*Лист2!$B$11*Лист2!$B$8</f>
        <v>118562.20799354214</v>
      </c>
      <c r="I251" s="17">
        <f t="shared" si="11"/>
        <v>3515704.8869999987</v>
      </c>
      <c r="J251" s="17">
        <v>0</v>
      </c>
      <c r="K251" s="26">
        <v>45657</v>
      </c>
    </row>
    <row r="252" spans="1:11" ht="15.75">
      <c r="A252" s="13">
        <f t="shared" si="10"/>
        <v>43</v>
      </c>
      <c r="B252" s="2" t="s">
        <v>100</v>
      </c>
      <c r="C252" s="13">
        <v>22</v>
      </c>
      <c r="D252" s="13">
        <v>11</v>
      </c>
      <c r="E252" s="17">
        <v>226</v>
      </c>
      <c r="F252" s="17">
        <f>E252*Лист2!$A$13</f>
        <v>10792342.98</v>
      </c>
      <c r="G252" s="17">
        <f>E252*Лист2!$B$11*Лист2!$B$7</f>
        <v>8240791.680004536</v>
      </c>
      <c r="H252" s="17">
        <f>E252*Лист2!$B$11*Лист2!$B$8</f>
        <v>83240.31999546607</v>
      </c>
      <c r="I252" s="17">
        <f t="shared" si="11"/>
        <v>2468310.979999998</v>
      </c>
      <c r="J252" s="17">
        <v>0</v>
      </c>
      <c r="K252" s="26">
        <v>45657</v>
      </c>
    </row>
    <row r="253" spans="1:11" ht="15.75">
      <c r="A253" s="13">
        <f t="shared" si="10"/>
        <v>44</v>
      </c>
      <c r="B253" s="2" t="s">
        <v>138</v>
      </c>
      <c r="C253" s="13">
        <v>23</v>
      </c>
      <c r="D253" s="13">
        <v>9</v>
      </c>
      <c r="E253" s="17">
        <v>374.6</v>
      </c>
      <c r="F253" s="17">
        <f>E253*Лист2!$A$13</f>
        <v>17888547.258</v>
      </c>
      <c r="G253" s="17">
        <f>E253*Лист2!$B$11*Лист2!$B$7</f>
        <v>13659294.52800752</v>
      </c>
      <c r="H253" s="17">
        <f>E253*Лист2!$B$11*Лист2!$B$8</f>
        <v>137972.67199248492</v>
      </c>
      <c r="I253" s="17">
        <f t="shared" si="11"/>
        <v>4091280.057999996</v>
      </c>
      <c r="J253" s="17">
        <v>0</v>
      </c>
      <c r="K253" s="26">
        <v>45657</v>
      </c>
    </row>
    <row r="254" spans="1:11" ht="15.75">
      <c r="A254" s="13">
        <f t="shared" si="10"/>
        <v>45</v>
      </c>
      <c r="B254" s="2" t="s">
        <v>139</v>
      </c>
      <c r="C254" s="13">
        <v>25</v>
      </c>
      <c r="D254" s="13">
        <v>12</v>
      </c>
      <c r="E254" s="17">
        <v>316.8</v>
      </c>
      <c r="F254" s="17">
        <f>E254*Лист2!$A$13</f>
        <v>15128381.664</v>
      </c>
      <c r="G254" s="17">
        <f>E254*Лист2!$B$11*Лист2!$B$7</f>
        <v>11551693.824006358</v>
      </c>
      <c r="H254" s="17">
        <f>E254*Лист2!$B$11*Лист2!$B$8</f>
        <v>116683.77599364446</v>
      </c>
      <c r="I254" s="17">
        <f t="shared" si="11"/>
        <v>3460004.0639999984</v>
      </c>
      <c r="J254" s="17">
        <v>0</v>
      </c>
      <c r="K254" s="26">
        <v>45657</v>
      </c>
    </row>
    <row r="255" spans="1:11" ht="15.75">
      <c r="A255" s="13">
        <f t="shared" si="10"/>
        <v>46</v>
      </c>
      <c r="B255" s="2" t="s">
        <v>140</v>
      </c>
      <c r="C255" s="13">
        <v>32</v>
      </c>
      <c r="D255" s="13">
        <v>17</v>
      </c>
      <c r="E255" s="17">
        <v>637.7</v>
      </c>
      <c r="F255" s="17">
        <f>E255*Лист2!$A$13</f>
        <v>30452553.621000003</v>
      </c>
      <c r="G255" s="17">
        <f>E255*Лист2!$B$11*Лист2!$B$7</f>
        <v>23252888.7360128</v>
      </c>
      <c r="H255" s="17">
        <f>E255*Лист2!$B$11*Лист2!$B$8</f>
        <v>234877.6639872067</v>
      </c>
      <c r="I255" s="17">
        <f t="shared" si="11"/>
        <v>6964787.220999995</v>
      </c>
      <c r="J255" s="17">
        <v>0</v>
      </c>
      <c r="K255" s="26">
        <v>45657</v>
      </c>
    </row>
    <row r="256" spans="1:11" ht="15.75">
      <c r="A256" s="13">
        <f t="shared" si="10"/>
        <v>47</v>
      </c>
      <c r="B256" s="2" t="s">
        <v>141</v>
      </c>
      <c r="C256" s="13">
        <v>48</v>
      </c>
      <c r="D256" s="13">
        <v>26</v>
      </c>
      <c r="E256" s="17">
        <v>1050.9</v>
      </c>
      <c r="F256" s="17">
        <f>E256*Лист2!$A$13</f>
        <v>50184394.85700001</v>
      </c>
      <c r="G256" s="17">
        <f>E256*Лист2!$B$11*Лист2!$B$7</f>
        <v>38319681.3120211</v>
      </c>
      <c r="H256" s="17">
        <f>E256*Лист2!$B$11*Лист2!$B$8</f>
        <v>387067.48797891726</v>
      </c>
      <c r="I256" s="17">
        <f t="shared" si="11"/>
        <v>11477646.056999993</v>
      </c>
      <c r="J256" s="17">
        <v>0</v>
      </c>
      <c r="K256" s="26">
        <v>45657</v>
      </c>
    </row>
    <row r="257" spans="1:11" ht="15.75">
      <c r="A257" s="13">
        <f t="shared" si="10"/>
        <v>48</v>
      </c>
      <c r="B257" s="2" t="s">
        <v>143</v>
      </c>
      <c r="C257" s="13">
        <v>19</v>
      </c>
      <c r="D257" s="13">
        <v>8</v>
      </c>
      <c r="E257" s="17">
        <v>359.1</v>
      </c>
      <c r="F257" s="17">
        <f>E257*Лист2!$A$13</f>
        <v>17148364.443000004</v>
      </c>
      <c r="G257" s="17">
        <f>E257*Лист2!$B$11*Лист2!$B$7</f>
        <v>13094107.48800721</v>
      </c>
      <c r="H257" s="17">
        <f>E257*Лист2!$B$11*Лист2!$B$8</f>
        <v>132263.71199279587</v>
      </c>
      <c r="I257" s="17">
        <f t="shared" si="11"/>
        <v>3921993.2429999975</v>
      </c>
      <c r="J257" s="17">
        <v>0</v>
      </c>
      <c r="K257" s="26">
        <v>45657</v>
      </c>
    </row>
    <row r="258" spans="1:11" ht="15.75">
      <c r="A258" s="13">
        <f t="shared" si="10"/>
        <v>49</v>
      </c>
      <c r="B258" s="2" t="s">
        <v>144</v>
      </c>
      <c r="C258" s="13">
        <v>21</v>
      </c>
      <c r="D258" s="13">
        <v>8</v>
      </c>
      <c r="E258" s="17">
        <v>380.3</v>
      </c>
      <c r="F258" s="17">
        <f>E258*Лист2!$A$13</f>
        <v>18160743.519</v>
      </c>
      <c r="G258" s="17">
        <f>E258*Лист2!$B$11*Лист2!$B$7</f>
        <v>13867137.504007634</v>
      </c>
      <c r="H258" s="17">
        <f>E258*Лист2!$B$11*Лист2!$B$8</f>
        <v>140072.09599237054</v>
      </c>
      <c r="I258" s="17">
        <f t="shared" si="11"/>
        <v>4153533.918999997</v>
      </c>
      <c r="J258" s="17">
        <v>0</v>
      </c>
      <c r="K258" s="26">
        <v>45657</v>
      </c>
    </row>
    <row r="259" spans="1:11" ht="31.5">
      <c r="A259" s="13"/>
      <c r="B259" s="2" t="s">
        <v>153</v>
      </c>
      <c r="C259" s="13">
        <f>SUM(C263:C279)</f>
        <v>467</v>
      </c>
      <c r="D259" s="13">
        <f>SUM(D263:D279)</f>
        <v>202</v>
      </c>
      <c r="E259" s="13">
        <f>SUM(E263:E279)</f>
        <v>7227.15</v>
      </c>
      <c r="F259" s="17">
        <f>F260+F261+F262</f>
        <v>850897265.7295</v>
      </c>
      <c r="G259" s="17">
        <f>G260+G261+G262</f>
        <v>754688420.32</v>
      </c>
      <c r="H259" s="17">
        <f>H260+H261+H262</f>
        <v>7623115.359999999</v>
      </c>
      <c r="I259" s="17">
        <f>I260+I261+I262</f>
        <v>88585730.0495001</v>
      </c>
      <c r="J259" s="17">
        <v>0</v>
      </c>
      <c r="K259" s="13"/>
    </row>
    <row r="260" spans="1:11" ht="15.75">
      <c r="A260" s="13"/>
      <c r="B260" s="2" t="s">
        <v>120</v>
      </c>
      <c r="C260" s="13"/>
      <c r="D260" s="13"/>
      <c r="E260" s="17"/>
      <c r="F260" s="17">
        <f>SUM(F263:F279)</f>
        <v>345123369.7695</v>
      </c>
      <c r="G260" s="17">
        <f>SUM(G263:G279)</f>
        <v>263528484.91088253</v>
      </c>
      <c r="H260" s="17">
        <f>SUM(H263:H279)</f>
        <v>2661903.8891174146</v>
      </c>
      <c r="I260" s="17">
        <f>SUM(I263:I279)</f>
        <v>78932980.9695001</v>
      </c>
      <c r="J260" s="17">
        <v>0</v>
      </c>
      <c r="K260" s="13"/>
    </row>
    <row r="261" spans="1:11" ht="15.75">
      <c r="A261" s="13"/>
      <c r="B261" s="2" t="s">
        <v>154</v>
      </c>
      <c r="C261" s="13"/>
      <c r="D261" s="13"/>
      <c r="E261" s="17"/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3"/>
    </row>
    <row r="262" spans="1:11" ht="15.75">
      <c r="A262" s="13"/>
      <c r="B262" s="2" t="s">
        <v>27</v>
      </c>
      <c r="C262" s="13"/>
      <c r="D262" s="13"/>
      <c r="E262" s="17"/>
      <c r="F262" s="17">
        <f>G262+H262+I262</f>
        <v>505773895.9600001</v>
      </c>
      <c r="G262" s="17">
        <f>Лист2!C3-G260</f>
        <v>491159935.4091175</v>
      </c>
      <c r="H262" s="17">
        <f>Лист2!C4-H260</f>
        <v>4961211.470882585</v>
      </c>
      <c r="I262" s="17">
        <v>9652749.08</v>
      </c>
      <c r="J262" s="17">
        <v>0</v>
      </c>
      <c r="K262" s="13"/>
    </row>
    <row r="263" spans="1:11" ht="15.75">
      <c r="A263" s="13">
        <v>1</v>
      </c>
      <c r="B263" s="2" t="s">
        <v>145</v>
      </c>
      <c r="C263" s="13">
        <v>68</v>
      </c>
      <c r="D263" s="13">
        <v>35</v>
      </c>
      <c r="E263" s="17">
        <v>685.3</v>
      </c>
      <c r="F263" s="17">
        <f>E263*Лист2!$A$13</f>
        <v>32725631.169</v>
      </c>
      <c r="G263" s="17">
        <f>E263*Лист2!$C$11*Лист2!$C$7</f>
        <v>24988559.903894037</v>
      </c>
      <c r="H263" s="17">
        <f>E263*Лист2!$C$11*Лист2!$C$8</f>
        <v>252409.69610595654</v>
      </c>
      <c r="I263" s="17">
        <f aca="true" t="shared" si="12" ref="I263:I279">F263-G263-H263</f>
        <v>7484661.569000007</v>
      </c>
      <c r="J263" s="17">
        <v>0</v>
      </c>
      <c r="K263" s="26">
        <v>46022</v>
      </c>
    </row>
    <row r="264" spans="1:11" ht="15.75">
      <c r="A264" s="13">
        <f>1+A263</f>
        <v>2</v>
      </c>
      <c r="B264" s="2" t="s">
        <v>201</v>
      </c>
      <c r="C264" s="13">
        <v>12</v>
      </c>
      <c r="D264" s="13">
        <v>3</v>
      </c>
      <c r="E264" s="17">
        <v>134.7</v>
      </c>
      <c r="F264" s="17">
        <f>E264*Лист2!$A$13</f>
        <v>6432427.431</v>
      </c>
      <c r="G264" s="17">
        <f>E264*Лист2!$C$11*Лист2!$C$7</f>
        <v>4911657.695979172</v>
      </c>
      <c r="H264" s="17">
        <f>E264*Лист2!$C$11*Лист2!$C$8</f>
        <v>49612.704020826415</v>
      </c>
      <c r="I264" s="17">
        <f t="shared" si="12"/>
        <v>1471157.0310000011</v>
      </c>
      <c r="J264" s="17">
        <v>0</v>
      </c>
      <c r="K264" s="26">
        <v>46022</v>
      </c>
    </row>
    <row r="265" spans="1:11" ht="15.75">
      <c r="A265" s="13">
        <f aca="true" t="shared" si="13" ref="A265:A279">1+A264</f>
        <v>3</v>
      </c>
      <c r="B265" s="2" t="s">
        <v>147</v>
      </c>
      <c r="C265" s="13">
        <v>38</v>
      </c>
      <c r="D265" s="13">
        <v>21</v>
      </c>
      <c r="E265" s="17">
        <v>736.6</v>
      </c>
      <c r="F265" s="17">
        <f>E265*Лист2!$A$13</f>
        <v>35175397.51800001</v>
      </c>
      <c r="G265" s="17">
        <f>E265*Лист2!$C$11*Лист2!$C$7</f>
        <v>26859146.687886108</v>
      </c>
      <c r="H265" s="17">
        <f>E265*Лист2!$C$11*Лист2!$C$8</f>
        <v>271304.5121138882</v>
      </c>
      <c r="I265" s="17">
        <f t="shared" si="12"/>
        <v>8044946.318000011</v>
      </c>
      <c r="J265" s="17">
        <v>0</v>
      </c>
      <c r="K265" s="26">
        <v>46022</v>
      </c>
    </row>
    <row r="266" spans="1:11" ht="15.75">
      <c r="A266" s="13">
        <f t="shared" si="13"/>
        <v>4</v>
      </c>
      <c r="B266" s="2" t="s">
        <v>202</v>
      </c>
      <c r="C266" s="13">
        <v>15</v>
      </c>
      <c r="D266" s="13">
        <v>16</v>
      </c>
      <c r="E266" s="17">
        <v>627.6</v>
      </c>
      <c r="F266" s="17">
        <f>E266*Лист2!$A$13</f>
        <v>29970240.948000003</v>
      </c>
      <c r="G266" s="17">
        <f>E266*Лист2!$C$11*Лист2!$C$7</f>
        <v>22884605.56790296</v>
      </c>
      <c r="H266" s="17">
        <f>E266*Лист2!$C$11*Лист2!$C$8</f>
        <v>231157.63209703536</v>
      </c>
      <c r="I266" s="17">
        <f t="shared" si="12"/>
        <v>6854477.748000007</v>
      </c>
      <c r="J266" s="17">
        <v>0</v>
      </c>
      <c r="K266" s="26">
        <v>46022</v>
      </c>
    </row>
    <row r="267" spans="1:11" ht="15.75">
      <c r="A267" s="13">
        <f t="shared" si="13"/>
        <v>5</v>
      </c>
      <c r="B267" s="2" t="s">
        <v>152</v>
      </c>
      <c r="C267" s="13">
        <v>35</v>
      </c>
      <c r="D267" s="13">
        <v>14</v>
      </c>
      <c r="E267" s="17">
        <v>547.2</v>
      </c>
      <c r="F267" s="17">
        <f>E267*Лист2!$A$13</f>
        <v>26130841.056000005</v>
      </c>
      <c r="G267" s="17">
        <f>E267*Лист2!$C$11*Лист2!$C$7</f>
        <v>19952925.695915394</v>
      </c>
      <c r="H267" s="17">
        <f>E267*Лист2!$C$11*Лист2!$C$8</f>
        <v>201544.70408460445</v>
      </c>
      <c r="I267" s="17">
        <f t="shared" si="12"/>
        <v>5976370.656000008</v>
      </c>
      <c r="J267" s="17">
        <v>0</v>
      </c>
      <c r="K267" s="26">
        <v>46022</v>
      </c>
    </row>
    <row r="268" spans="1:11" ht="15.75">
      <c r="A268" s="13">
        <f t="shared" si="13"/>
        <v>6</v>
      </c>
      <c r="B268" s="2" t="s">
        <v>150</v>
      </c>
      <c r="C268" s="13">
        <v>39</v>
      </c>
      <c r="D268" s="13">
        <v>16</v>
      </c>
      <c r="E268" s="17">
        <v>626.9</v>
      </c>
      <c r="F268" s="17">
        <f>E268*Лист2!$A$13</f>
        <v>29936813.337</v>
      </c>
      <c r="G268" s="17">
        <f>E268*Лист2!$C$11*Лист2!$C$7</f>
        <v>22859080.99190307</v>
      </c>
      <c r="H268" s="17">
        <f>E268*Лист2!$C$11*Лист2!$C$8</f>
        <v>230899.80809692713</v>
      </c>
      <c r="I268" s="17">
        <f t="shared" si="12"/>
        <v>6846832.537000004</v>
      </c>
      <c r="J268" s="17">
        <v>0</v>
      </c>
      <c r="K268" s="26">
        <v>46022</v>
      </c>
    </row>
    <row r="269" spans="1:11" ht="15.75">
      <c r="A269" s="13">
        <f t="shared" si="13"/>
        <v>7</v>
      </c>
      <c r="B269" s="2" t="s">
        <v>151</v>
      </c>
      <c r="C269" s="13">
        <v>15</v>
      </c>
      <c r="D269" s="13">
        <v>10</v>
      </c>
      <c r="E269" s="17">
        <v>388.7</v>
      </c>
      <c r="F269" s="17">
        <f>E269*Лист2!$A$13</f>
        <v>18561874.851</v>
      </c>
      <c r="G269" s="17">
        <f>E269*Лист2!$C$11*Лист2!$C$7</f>
        <v>14173432.4159399</v>
      </c>
      <c r="H269" s="17">
        <f>E269*Лист2!$C$11*Лист2!$C$8</f>
        <v>143165.9840600982</v>
      </c>
      <c r="I269" s="17">
        <f t="shared" si="12"/>
        <v>4245276.451000002</v>
      </c>
      <c r="J269" s="17">
        <v>0</v>
      </c>
      <c r="K269" s="26">
        <v>46022</v>
      </c>
    </row>
    <row r="270" spans="1:11" ht="15.75">
      <c r="A270" s="13">
        <f t="shared" si="13"/>
        <v>8</v>
      </c>
      <c r="B270" s="2" t="s">
        <v>155</v>
      </c>
      <c r="C270" s="13">
        <v>13</v>
      </c>
      <c r="D270" s="13">
        <v>6</v>
      </c>
      <c r="E270" s="17">
        <v>163.9</v>
      </c>
      <c r="F270" s="17">
        <f>E270*Лист2!$A$13</f>
        <v>7826836.347000001</v>
      </c>
      <c r="G270" s="17">
        <f>E270*Лист2!$C$11*Лист2!$C$7</f>
        <v>5976397.151974658</v>
      </c>
      <c r="H270" s="17">
        <f>E270*Лист2!$C$11*Лист2!$C$8</f>
        <v>60367.64802534113</v>
      </c>
      <c r="I270" s="17">
        <f t="shared" si="12"/>
        <v>1790071.5470000023</v>
      </c>
      <c r="J270" s="17">
        <v>0</v>
      </c>
      <c r="K270" s="26">
        <v>46022</v>
      </c>
    </row>
    <row r="271" spans="1:11" ht="15.75">
      <c r="A271" s="13">
        <f t="shared" si="13"/>
        <v>9</v>
      </c>
      <c r="B271" s="2" t="s">
        <v>156</v>
      </c>
      <c r="C271" s="13">
        <v>43</v>
      </c>
      <c r="D271" s="13">
        <v>11</v>
      </c>
      <c r="E271" s="17">
        <v>371.5</v>
      </c>
      <c r="F271" s="17">
        <f>E271*Лист2!$A$13</f>
        <v>17740510.695</v>
      </c>
      <c r="G271" s="17">
        <f>E271*Лист2!$C$11*Лист2!$C$7</f>
        <v>13546257.119942559</v>
      </c>
      <c r="H271" s="17">
        <f>E271*Лист2!$C$11*Лист2!$C$8</f>
        <v>136830.88005743886</v>
      </c>
      <c r="I271" s="17">
        <f t="shared" si="12"/>
        <v>4057422.6950000026</v>
      </c>
      <c r="J271" s="17">
        <v>0</v>
      </c>
      <c r="K271" s="26">
        <v>46022</v>
      </c>
    </row>
    <row r="272" spans="1:11" ht="15.75">
      <c r="A272" s="13">
        <f t="shared" si="13"/>
        <v>10</v>
      </c>
      <c r="B272" s="2" t="s">
        <v>157</v>
      </c>
      <c r="C272" s="13">
        <v>26</v>
      </c>
      <c r="D272" s="13">
        <v>8</v>
      </c>
      <c r="E272" s="17">
        <v>386.3</v>
      </c>
      <c r="F272" s="17">
        <f>E272*Лист2!$A$13</f>
        <v>18447265.899</v>
      </c>
      <c r="G272" s="17">
        <f>E272*Лист2!$C$11*Лист2!$C$7</f>
        <v>14085919.58394027</v>
      </c>
      <c r="H272" s="17">
        <f>E272*Лист2!$C$11*Лист2!$C$8</f>
        <v>142282.01605972715</v>
      </c>
      <c r="I272" s="17">
        <f t="shared" si="12"/>
        <v>4219064.299000003</v>
      </c>
      <c r="J272" s="17">
        <v>0</v>
      </c>
      <c r="K272" s="26">
        <v>46022</v>
      </c>
    </row>
    <row r="273" spans="1:11" ht="15.75">
      <c r="A273" s="13">
        <f t="shared" si="13"/>
        <v>11</v>
      </c>
      <c r="B273" s="2" t="s">
        <v>133</v>
      </c>
      <c r="C273" s="13">
        <v>1</v>
      </c>
      <c r="D273" s="13">
        <v>1</v>
      </c>
      <c r="E273" s="17">
        <v>21.85</v>
      </c>
      <c r="F273" s="17">
        <f>E273*Лист2!$A$13</f>
        <v>1043419.0005000001</v>
      </c>
      <c r="G273" s="17">
        <f>E273*Лист2!$C$11*Лист2!$C$7</f>
        <v>796731.4079966216</v>
      </c>
      <c r="H273" s="17">
        <f>E273*Лист2!$C$11*Лист2!$C$8</f>
        <v>8047.792003378303</v>
      </c>
      <c r="I273" s="17">
        <f t="shared" si="12"/>
        <v>238639.80050000022</v>
      </c>
      <c r="J273" s="17">
        <v>0</v>
      </c>
      <c r="K273" s="26">
        <v>46022</v>
      </c>
    </row>
    <row r="274" spans="1:11" ht="15.75">
      <c r="A274" s="13">
        <f t="shared" si="13"/>
        <v>12</v>
      </c>
      <c r="B274" s="2" t="s">
        <v>158</v>
      </c>
      <c r="C274" s="13">
        <v>49</v>
      </c>
      <c r="D274" s="13">
        <v>18</v>
      </c>
      <c r="E274" s="17">
        <v>649.1</v>
      </c>
      <c r="F274" s="17">
        <f>E274*Лист2!$A$13</f>
        <v>30996946.143000003</v>
      </c>
      <c r="G274" s="17">
        <f>E274*Лист2!$C$11*Лист2!$C$7</f>
        <v>23668574.687899634</v>
      </c>
      <c r="H274" s="17">
        <f>E274*Лист2!$C$11*Лист2!$C$8</f>
        <v>239076.51210035954</v>
      </c>
      <c r="I274" s="17">
        <f t="shared" si="12"/>
        <v>7089294.943000009</v>
      </c>
      <c r="J274" s="17">
        <v>0</v>
      </c>
      <c r="K274" s="26">
        <v>46022</v>
      </c>
    </row>
    <row r="275" spans="1:11" ht="15.75">
      <c r="A275" s="13">
        <f t="shared" si="13"/>
        <v>13</v>
      </c>
      <c r="B275" s="2" t="s">
        <v>159</v>
      </c>
      <c r="C275" s="13">
        <v>35</v>
      </c>
      <c r="D275" s="13">
        <v>14</v>
      </c>
      <c r="E275" s="17">
        <v>695.3</v>
      </c>
      <c r="F275" s="17">
        <f>E275*Лист2!$A$13</f>
        <v>33203168.469</v>
      </c>
      <c r="G275" s="17">
        <f>E275*Лист2!$C$11*Лист2!$C$7</f>
        <v>25353196.70389249</v>
      </c>
      <c r="H275" s="17">
        <f>E275*Лист2!$C$11*Лист2!$C$8</f>
        <v>256092.89610750266</v>
      </c>
      <c r="I275" s="17">
        <f t="shared" si="12"/>
        <v>7593878.8690000065</v>
      </c>
      <c r="J275" s="17">
        <v>0</v>
      </c>
      <c r="K275" s="26">
        <v>46022</v>
      </c>
    </row>
    <row r="276" spans="1:11" ht="15.75">
      <c r="A276" s="13">
        <f t="shared" si="13"/>
        <v>14</v>
      </c>
      <c r="B276" s="2" t="s">
        <v>135</v>
      </c>
      <c r="C276" s="13">
        <v>7</v>
      </c>
      <c r="D276" s="13">
        <v>3</v>
      </c>
      <c r="E276" s="17">
        <v>146.9</v>
      </c>
      <c r="F276" s="17">
        <f>E276*Лист2!$A$13</f>
        <v>7015022.937000001</v>
      </c>
      <c r="G276" s="17">
        <f>E276*Лист2!$C$11*Лист2!$C$7</f>
        <v>5356514.591977286</v>
      </c>
      <c r="H276" s="17">
        <f>E276*Лист2!$C$11*Лист2!$C$8</f>
        <v>54106.2080227127</v>
      </c>
      <c r="I276" s="17">
        <f t="shared" si="12"/>
        <v>1604402.137000002</v>
      </c>
      <c r="J276" s="17">
        <v>0</v>
      </c>
      <c r="K276" s="26">
        <v>46022</v>
      </c>
    </row>
    <row r="277" spans="1:11" ht="15.75">
      <c r="A277" s="13">
        <f t="shared" si="13"/>
        <v>15</v>
      </c>
      <c r="B277" s="2" t="s">
        <v>161</v>
      </c>
      <c r="C277" s="13">
        <v>14</v>
      </c>
      <c r="D277" s="13">
        <v>8</v>
      </c>
      <c r="E277" s="17">
        <v>309.7</v>
      </c>
      <c r="F277" s="17">
        <f>E277*Лист2!$A$13</f>
        <v>14789330.181</v>
      </c>
      <c r="G277" s="17">
        <f>E277*Лист2!$C$11*Лист2!$C$7</f>
        <v>11292801.695952114</v>
      </c>
      <c r="H277" s="17">
        <f>E277*Лист2!$C$11*Лист2!$C$8</f>
        <v>114068.70404788377</v>
      </c>
      <c r="I277" s="17">
        <f t="shared" si="12"/>
        <v>3382459.7810000023</v>
      </c>
      <c r="J277" s="17">
        <v>0</v>
      </c>
      <c r="K277" s="26">
        <v>46022</v>
      </c>
    </row>
    <row r="278" spans="1:11" ht="15.75">
      <c r="A278" s="13">
        <f t="shared" si="13"/>
        <v>16</v>
      </c>
      <c r="B278" s="2" t="s">
        <v>162</v>
      </c>
      <c r="C278" s="13">
        <v>25</v>
      </c>
      <c r="D278" s="13">
        <v>10</v>
      </c>
      <c r="E278" s="17">
        <v>317.9</v>
      </c>
      <c r="F278" s="17">
        <f>E278*Лист2!$A$13</f>
        <v>15180910.766999999</v>
      </c>
      <c r="G278" s="17">
        <f>E278*Лист2!$C$11*Лист2!$C$7</f>
        <v>11591803.871950844</v>
      </c>
      <c r="H278" s="17">
        <f>E278*Лист2!$C$11*Лист2!$C$8</f>
        <v>117088.92804915158</v>
      </c>
      <c r="I278" s="17">
        <f t="shared" si="12"/>
        <v>3472017.967000003</v>
      </c>
      <c r="J278" s="17">
        <v>0</v>
      </c>
      <c r="K278" s="26">
        <v>46022</v>
      </c>
    </row>
    <row r="279" spans="1:11" ht="15.75">
      <c r="A279" s="13">
        <f t="shared" si="13"/>
        <v>17</v>
      </c>
      <c r="B279" s="2" t="s">
        <v>163</v>
      </c>
      <c r="C279" s="13">
        <v>32</v>
      </c>
      <c r="D279" s="13">
        <v>8</v>
      </c>
      <c r="E279" s="17">
        <v>417.7</v>
      </c>
      <c r="F279" s="17">
        <f>E279*Лист2!$A$13</f>
        <v>19946733.021</v>
      </c>
      <c r="G279" s="17">
        <f>E279*Лист2!$C$11*Лист2!$C$7</f>
        <v>15230879.135935416</v>
      </c>
      <c r="H279" s="17">
        <f>E279*Лист2!$C$11*Лист2!$C$8</f>
        <v>153847.264064582</v>
      </c>
      <c r="I279" s="17">
        <f t="shared" si="12"/>
        <v>4562006.621000003</v>
      </c>
      <c r="J279" s="17">
        <v>0</v>
      </c>
      <c r="K279" s="26">
        <v>46022</v>
      </c>
    </row>
    <row r="280" spans="1:11" ht="31.5">
      <c r="A280" s="13"/>
      <c r="B280" s="2" t="s">
        <v>164</v>
      </c>
      <c r="C280" s="17">
        <f>C259+C206+C134+C116+C95+C25</f>
        <v>3881</v>
      </c>
      <c r="D280" s="17">
        <f aca="true" t="shared" si="14" ref="D280:J280">D259+D206+D134+D116+D95+D25</f>
        <v>1640</v>
      </c>
      <c r="E280" s="17">
        <f t="shared" si="14"/>
        <v>59567.799999999996</v>
      </c>
      <c r="F280" s="17">
        <f t="shared" si="14"/>
        <v>3426143057.8985</v>
      </c>
      <c r="G280" s="17">
        <f t="shared" si="14"/>
        <v>2634023480.6000004</v>
      </c>
      <c r="H280" s="17">
        <f t="shared" si="14"/>
        <v>27277153.119999997</v>
      </c>
      <c r="I280" s="17">
        <f t="shared" si="14"/>
        <v>764842424.1785</v>
      </c>
      <c r="J280" s="17">
        <f t="shared" si="14"/>
        <v>0</v>
      </c>
      <c r="K280" s="13"/>
    </row>
    <row r="282" ht="15.75">
      <c r="I282" s="15"/>
    </row>
  </sheetData>
  <sheetProtection/>
  <autoFilter ref="A24:K280"/>
  <mergeCells count="27">
    <mergeCell ref="I1:K1"/>
    <mergeCell ref="I2:K2"/>
    <mergeCell ref="I3:K3"/>
    <mergeCell ref="I4:K4"/>
    <mergeCell ref="I12:K12"/>
    <mergeCell ref="A14:K14"/>
    <mergeCell ref="A15:K15"/>
    <mergeCell ref="A16:K16"/>
    <mergeCell ref="I6:K6"/>
    <mergeCell ref="I7:K7"/>
    <mergeCell ref="I8:K8"/>
    <mergeCell ref="I9:K9"/>
    <mergeCell ref="I10:K10"/>
    <mergeCell ref="I11:K11"/>
    <mergeCell ref="G19:J19"/>
    <mergeCell ref="F18:J18"/>
    <mergeCell ref="K18:K22"/>
    <mergeCell ref="J20:J22"/>
    <mergeCell ref="I20:I22"/>
    <mergeCell ref="H20:H22"/>
    <mergeCell ref="G20:G22"/>
    <mergeCell ref="A18:A23"/>
    <mergeCell ref="B18:B23"/>
    <mergeCell ref="C18:C22"/>
    <mergeCell ref="D18:D22"/>
    <mergeCell ref="E18:E22"/>
    <mergeCell ref="F19:F22"/>
  </mergeCells>
  <printOptions/>
  <pageMargins left="0.3937007874015748" right="0.3937007874015748" top="1.3779527559055118" bottom="0.41" header="0.31496062992125984" footer="0.31496062992125984"/>
  <pageSetup fitToHeight="0" fitToWidth="1" horizontalDpi="600" verticalDpi="600" orientation="landscape" paperSize="9" scale="80" r:id="rId1"/>
  <rowBreaks count="2" manualBreakCount="2">
    <brk id="30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11"/>
    </sheetView>
  </sheetViews>
  <sheetFormatPr defaultColWidth="9.140625" defaultRowHeight="15"/>
  <cols>
    <col min="1" max="1" width="19.00390625" style="0" customWidth="1"/>
    <col min="2" max="2" width="21.7109375" style="0" customWidth="1"/>
    <col min="3" max="3" width="22.7109375" style="0" customWidth="1"/>
    <col min="5" max="5" width="25.00390625" style="0" customWidth="1"/>
  </cols>
  <sheetData>
    <row r="1" spans="1:5" ht="15">
      <c r="A1" t="s">
        <v>176</v>
      </c>
      <c r="B1" t="s">
        <v>177</v>
      </c>
      <c r="C1" t="s">
        <v>178</v>
      </c>
      <c r="E1" t="s">
        <v>203</v>
      </c>
    </row>
    <row r="2" spans="1:5" ht="15">
      <c r="A2" t="s">
        <v>179</v>
      </c>
      <c r="B2" t="s">
        <v>180</v>
      </c>
      <c r="C2" t="s">
        <v>181</v>
      </c>
      <c r="E2" t="s">
        <v>204</v>
      </c>
    </row>
    <row r="3" spans="1:5" ht="15">
      <c r="A3">
        <v>676641924.29</v>
      </c>
      <c r="B3">
        <v>727039105.69</v>
      </c>
      <c r="C3">
        <v>754688420.32</v>
      </c>
      <c r="E3">
        <v>57590267.44</v>
      </c>
    </row>
    <row r="4" spans="1:5" ht="15">
      <c r="A4">
        <v>6834766.91</v>
      </c>
      <c r="B4">
        <v>7343829.35</v>
      </c>
      <c r="C4">
        <v>7623115.36</v>
      </c>
      <c r="E4">
        <v>1016810.96</v>
      </c>
    </row>
    <row r="6" spans="1:5" ht="15">
      <c r="A6">
        <v>683476691.2</v>
      </c>
      <c r="B6">
        <v>734382935.04</v>
      </c>
      <c r="C6">
        <v>762311535.68</v>
      </c>
      <c r="E6">
        <v>58607078.4</v>
      </c>
    </row>
    <row r="7" spans="1:5" ht="15">
      <c r="A7" s="12">
        <v>0.990000000002926</v>
      </c>
      <c r="B7" s="12">
        <v>0.990000000000545</v>
      </c>
      <c r="C7" s="12">
        <v>0.989999999995802</v>
      </c>
      <c r="E7" s="12">
        <v>0.982650372825955</v>
      </c>
    </row>
    <row r="8" spans="1:5" ht="15">
      <c r="A8" s="12">
        <v>0.00999999999707378</v>
      </c>
      <c r="B8" s="12">
        <v>0.00999999999945532</v>
      </c>
      <c r="C8" s="12">
        <v>0.0100000000041978</v>
      </c>
      <c r="E8" s="12">
        <v>0.0173496271740446</v>
      </c>
    </row>
    <row r="10" spans="1:5" ht="15">
      <c r="A10">
        <v>1</v>
      </c>
      <c r="B10">
        <v>1</v>
      </c>
      <c r="C10">
        <v>1</v>
      </c>
      <c r="E10">
        <v>1</v>
      </c>
    </row>
    <row r="11" spans="1:5" ht="15">
      <c r="A11">
        <v>36832</v>
      </c>
      <c r="B11">
        <v>36832</v>
      </c>
      <c r="C11">
        <v>36832</v>
      </c>
      <c r="E11">
        <v>36832</v>
      </c>
    </row>
    <row r="13" ht="18.75">
      <c r="A13" s="11">
        <v>47753.73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30">
      <c r="B1" s="3" t="s">
        <v>167</v>
      </c>
      <c r="C1" s="3"/>
      <c r="D1" s="7"/>
      <c r="E1" s="7"/>
      <c r="F1" s="7"/>
    </row>
    <row r="2" spans="2:6" ht="15">
      <c r="B2" s="3" t="s">
        <v>168</v>
      </c>
      <c r="C2" s="3"/>
      <c r="D2" s="7"/>
      <c r="E2" s="7"/>
      <c r="F2" s="7"/>
    </row>
    <row r="3" spans="2:6" ht="15">
      <c r="B3" s="4"/>
      <c r="C3" s="4"/>
      <c r="D3" s="8"/>
      <c r="E3" s="8"/>
      <c r="F3" s="8"/>
    </row>
    <row r="4" spans="2:6" ht="60">
      <c r="B4" s="4" t="s">
        <v>169</v>
      </c>
      <c r="C4" s="4"/>
      <c r="D4" s="8"/>
      <c r="E4" s="8"/>
      <c r="F4" s="8"/>
    </row>
    <row r="5" spans="2:6" ht="15">
      <c r="B5" s="4"/>
      <c r="C5" s="4"/>
      <c r="D5" s="8"/>
      <c r="E5" s="8"/>
      <c r="F5" s="8"/>
    </row>
    <row r="6" spans="2:6" ht="30">
      <c r="B6" s="3" t="s">
        <v>170</v>
      </c>
      <c r="C6" s="3"/>
      <c r="D6" s="7"/>
      <c r="E6" s="7" t="s">
        <v>171</v>
      </c>
      <c r="F6" s="7" t="s">
        <v>172</v>
      </c>
    </row>
    <row r="7" spans="2:6" ht="15.75" thickBot="1">
      <c r="B7" s="4"/>
      <c r="C7" s="4"/>
      <c r="D7" s="8"/>
      <c r="E7" s="8"/>
      <c r="F7" s="8"/>
    </row>
    <row r="8" spans="2:6" ht="60.75" thickBot="1">
      <c r="B8" s="5" t="s">
        <v>173</v>
      </c>
      <c r="C8" s="6"/>
      <c r="D8" s="9"/>
      <c r="E8" s="9">
        <v>10</v>
      </c>
      <c r="F8" s="10" t="s">
        <v>174</v>
      </c>
    </row>
    <row r="9" spans="2:6" ht="15">
      <c r="B9" s="4"/>
      <c r="C9" s="4"/>
      <c r="D9" s="8"/>
      <c r="E9" s="8"/>
      <c r="F9" s="8"/>
    </row>
    <row r="10" spans="2:6" ht="15">
      <c r="B10" s="4"/>
      <c r="C10" s="4"/>
      <c r="D10" s="8"/>
      <c r="E10" s="8"/>
      <c r="F10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2020-03-20T07:46:10Z</cp:lastPrinted>
  <dcterms:created xsi:type="dcterms:W3CDTF">2019-10-09T02:54:03Z</dcterms:created>
  <dcterms:modified xsi:type="dcterms:W3CDTF">2020-03-20T07:46:19Z</dcterms:modified>
  <cp:category/>
  <cp:version/>
  <cp:contentType/>
  <cp:contentStatus/>
</cp:coreProperties>
</file>