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очередь" sheetId="1" r:id="rId1"/>
    <sheet name="предложение на 2025" sheetId="2" r:id="rId2"/>
    <sheet name="расчет" sheetId="3" r:id="rId3"/>
  </sheets>
  <definedNames>
    <definedName name="_xlnm._FilterDatabase" localSheetId="0" hidden="1">очередь!$A$3:$E$91</definedName>
    <definedName name="_xlnm._FilterDatabase" localSheetId="2" hidden="1">расчет!$A$1:$K$128</definedName>
    <definedName name="_xlnm.Print_Area" localSheetId="0">очередь!$B$1:$E$91</definedName>
  </definedNames>
  <calcPr calcId="152511"/>
</workbook>
</file>

<file path=xl/calcChain.xml><?xml version="1.0" encoding="utf-8"?>
<calcChain xmlns="http://schemas.openxmlformats.org/spreadsheetml/2006/main">
  <c r="J128" i="3" l="1"/>
  <c r="G128" i="3"/>
  <c r="G125" i="3"/>
  <c r="G124" i="3"/>
  <c r="G127" i="3" l="1"/>
  <c r="J124" i="3" s="1"/>
  <c r="G126" i="3"/>
  <c r="J126" i="3" s="1"/>
  <c r="J125" i="3"/>
  <c r="G123" i="3"/>
  <c r="J123" i="3" s="1"/>
  <c r="G122" i="3"/>
  <c r="J121" i="3"/>
  <c r="G121" i="3"/>
  <c r="G119" i="3"/>
  <c r="J119" i="3" s="1"/>
  <c r="G118" i="3"/>
  <c r="J118" i="3" s="1"/>
  <c r="G117" i="3"/>
  <c r="J117" i="3" s="1"/>
  <c r="G116" i="3"/>
  <c r="J116" i="3" s="1"/>
  <c r="G115" i="3"/>
  <c r="J115" i="3" s="1"/>
  <c r="G114" i="3"/>
  <c r="J114" i="3" s="1"/>
  <c r="G113" i="3"/>
  <c r="J113" i="3" s="1"/>
  <c r="G112" i="3"/>
  <c r="J112" i="3" s="1"/>
  <c r="G111" i="3"/>
  <c r="J111" i="3" s="1"/>
  <c r="G110" i="3"/>
  <c r="J110" i="3" s="1"/>
  <c r="G108" i="3"/>
  <c r="J108" i="3" s="1"/>
  <c r="G107" i="3"/>
  <c r="J107" i="3" s="1"/>
  <c r="G106" i="3"/>
  <c r="G109" i="3" s="1"/>
  <c r="G104" i="3"/>
  <c r="J104" i="3" s="1"/>
  <c r="G103" i="3"/>
  <c r="J103" i="3" s="1"/>
  <c r="G102" i="3"/>
  <c r="J102" i="3" s="1"/>
  <c r="G101" i="3"/>
  <c r="J101" i="3" s="1"/>
  <c r="G100" i="3"/>
  <c r="J100" i="3" s="1"/>
  <c r="G98" i="3"/>
  <c r="J98" i="3" s="1"/>
  <c r="G97" i="3"/>
  <c r="J97" i="3" s="1"/>
  <c r="G96" i="3"/>
  <c r="J96" i="3" s="1"/>
  <c r="G94" i="3"/>
  <c r="J94" i="3" s="1"/>
  <c r="G93" i="3"/>
  <c r="J93" i="3" s="1"/>
  <c r="G92" i="3"/>
  <c r="J92" i="3" s="1"/>
  <c r="G91" i="3"/>
  <c r="J91" i="3" s="1"/>
  <c r="G90" i="3"/>
  <c r="J90" i="3" s="1"/>
  <c r="G89" i="3"/>
  <c r="J89" i="3" s="1"/>
  <c r="J95" i="3" l="1"/>
  <c r="J127" i="3"/>
  <c r="J120" i="3"/>
  <c r="G120" i="3"/>
  <c r="J106" i="3"/>
  <c r="J109" i="3" s="1"/>
  <c r="J105" i="3"/>
  <c r="G95" i="3"/>
  <c r="J99" i="3"/>
  <c r="G88" i="3" l="1"/>
  <c r="J88" i="3" s="1"/>
  <c r="G87" i="3"/>
  <c r="J87" i="3" s="1"/>
  <c r="G85" i="3"/>
  <c r="J85" i="3" s="1"/>
  <c r="G84" i="3"/>
  <c r="J84" i="3" s="1"/>
  <c r="G83" i="3"/>
  <c r="J83" i="3" s="1"/>
  <c r="G82" i="3"/>
  <c r="J82" i="3" s="1"/>
  <c r="G81" i="3"/>
  <c r="J81" i="3" s="1"/>
  <c r="G80" i="3"/>
  <c r="J80" i="3" s="1"/>
  <c r="E79" i="3"/>
  <c r="D79" i="3"/>
  <c r="G77" i="3"/>
  <c r="J77" i="3" s="1"/>
  <c r="G76" i="3"/>
  <c r="J76" i="3" s="1"/>
  <c r="J78" i="3" s="1"/>
  <c r="G75" i="3"/>
  <c r="J75" i="3" s="1"/>
  <c r="G74" i="3"/>
  <c r="J74" i="3" s="1"/>
  <c r="G72" i="3"/>
  <c r="J72" i="3" s="1"/>
  <c r="G71" i="3"/>
  <c r="J71" i="3" s="1"/>
  <c r="J73" i="3" s="1"/>
  <c r="G70" i="3"/>
  <c r="J70" i="3" s="1"/>
  <c r="G68" i="3"/>
  <c r="J68" i="3" s="1"/>
  <c r="G67" i="3"/>
  <c r="J67" i="3" s="1"/>
  <c r="G66" i="3"/>
  <c r="J66" i="3" s="1"/>
  <c r="G65" i="3"/>
  <c r="J65" i="3" s="1"/>
  <c r="G64" i="3"/>
  <c r="J64" i="3" s="1"/>
  <c r="G63" i="3"/>
  <c r="J63" i="3" s="1"/>
  <c r="G62" i="3"/>
  <c r="J62" i="3" s="1"/>
  <c r="G61" i="3"/>
  <c r="J61" i="3" s="1"/>
  <c r="G60" i="3"/>
  <c r="J60" i="3" s="1"/>
  <c r="E59" i="3"/>
  <c r="D59" i="3"/>
  <c r="C58" i="3"/>
  <c r="F58" i="3" s="1"/>
  <c r="E58" i="3"/>
  <c r="G56" i="3"/>
  <c r="J56" i="3" s="1"/>
  <c r="G55" i="3"/>
  <c r="J55" i="3" s="1"/>
  <c r="G53" i="3"/>
  <c r="J53" i="3" s="1"/>
  <c r="G52" i="3"/>
  <c r="J52" i="3" s="1"/>
  <c r="G51" i="3"/>
  <c r="J51" i="3" s="1"/>
  <c r="G50" i="3"/>
  <c r="J50" i="3" s="1"/>
  <c r="G49" i="3"/>
  <c r="J49" i="3" s="1"/>
  <c r="G48" i="3"/>
  <c r="J48" i="3" s="1"/>
  <c r="G47" i="3"/>
  <c r="J47" i="3" s="1"/>
  <c r="G45" i="3"/>
  <c r="J45" i="3" s="1"/>
  <c r="G44" i="3"/>
  <c r="J44" i="3" s="1"/>
  <c r="G43" i="3"/>
  <c r="J43" i="3" s="1"/>
  <c r="G42" i="3"/>
  <c r="J42" i="3" s="1"/>
  <c r="G41" i="3"/>
  <c r="J41" i="3" s="1"/>
  <c r="G40" i="3"/>
  <c r="J40" i="3" s="1"/>
  <c r="G39" i="3"/>
  <c r="J39" i="3" s="1"/>
  <c r="G38" i="3"/>
  <c r="J38" i="3" s="1"/>
  <c r="G37" i="3"/>
  <c r="J37" i="3" s="1"/>
  <c r="G36" i="3"/>
  <c r="J36" i="3" s="1"/>
  <c r="G35" i="3"/>
  <c r="J35" i="3" s="1"/>
  <c r="G34" i="3"/>
  <c r="J34" i="3" s="1"/>
  <c r="G33" i="3"/>
  <c r="J33" i="3" s="1"/>
  <c r="G32" i="3"/>
  <c r="J32" i="3" s="1"/>
  <c r="G31" i="3"/>
  <c r="J31" i="3" s="1"/>
  <c r="G79" i="3" l="1"/>
  <c r="J79" i="3" s="1"/>
  <c r="J46" i="3"/>
  <c r="J54" i="3"/>
  <c r="G59" i="3"/>
  <c r="J59" i="3" s="1"/>
  <c r="K84" i="3"/>
  <c r="G58" i="3"/>
  <c r="H58" i="3" s="1"/>
  <c r="J86" i="3"/>
  <c r="J69" i="3"/>
  <c r="G69" i="3"/>
  <c r="J57" i="3"/>
  <c r="G30" i="3" l="1"/>
  <c r="J30" i="3" s="1"/>
  <c r="G29" i="3" l="1"/>
  <c r="J29" i="3" s="1"/>
  <c r="G28" i="3" l="1"/>
  <c r="J28" i="3" s="1"/>
  <c r="G27" i="3"/>
  <c r="J27" i="3" s="1"/>
  <c r="G26" i="3"/>
  <c r="J26" i="3" s="1"/>
  <c r="G25" i="3"/>
  <c r="J25" i="3" s="1"/>
  <c r="G24" i="3"/>
  <c r="J24" i="3" s="1"/>
  <c r="G23" i="3"/>
  <c r="J23" i="3" s="1"/>
  <c r="G22" i="3"/>
  <c r="J22" i="3" s="1"/>
  <c r="G21" i="3"/>
  <c r="J21" i="3" s="1"/>
  <c r="G20" i="3"/>
  <c r="J20" i="3" s="1"/>
  <c r="G19" i="3"/>
  <c r="J19" i="3" s="1"/>
  <c r="G18" i="3"/>
  <c r="J18" i="3" s="1"/>
  <c r="G17" i="3"/>
  <c r="J17" i="3" s="1"/>
  <c r="G16" i="3"/>
  <c r="J16" i="3" s="1"/>
  <c r="G15" i="3"/>
  <c r="J15" i="3" s="1"/>
  <c r="G14" i="3"/>
  <c r="J14" i="3" s="1"/>
  <c r="G13" i="3"/>
  <c r="J13" i="3" s="1"/>
  <c r="G12" i="3"/>
  <c r="J12" i="3" s="1"/>
  <c r="J11" i="3"/>
  <c r="G10" i="3"/>
  <c r="J10" i="3" s="1"/>
  <c r="G8" i="3"/>
  <c r="G9" i="3"/>
  <c r="H9" i="3" l="1"/>
  <c r="J8" i="3" s="1"/>
  <c r="G7" i="3"/>
  <c r="J7" i="3" s="1"/>
  <c r="G6" i="3"/>
  <c r="J6" i="3" s="1"/>
  <c r="G5" i="3"/>
  <c r="J5" i="3" s="1"/>
  <c r="G4" i="3"/>
  <c r="J4" i="3" s="1"/>
  <c r="G3" i="3"/>
  <c r="J3" i="3" s="1"/>
  <c r="G2" i="3"/>
  <c r="J2" i="3" s="1"/>
  <c r="E5" i="2" l="1"/>
  <c r="G37" i="2" l="1"/>
  <c r="F37" i="2" l="1"/>
  <c r="E37" i="2"/>
  <c r="D37" i="2"/>
  <c r="F23" i="2" l="1"/>
  <c r="F21" i="2"/>
  <c r="U26" i="2" l="1"/>
  <c r="U20" i="2" l="1"/>
  <c r="U19" i="2"/>
  <c r="U18" i="2"/>
  <c r="E21" i="2" l="1"/>
  <c r="U17" i="2"/>
  <c r="U16" i="2"/>
  <c r="U15" i="2"/>
  <c r="U14" i="2"/>
  <c r="U13" i="2"/>
  <c r="U12" i="2"/>
  <c r="U11" i="2"/>
  <c r="E8" i="2" l="1"/>
  <c r="F28" i="2" s="1"/>
  <c r="U4" i="2" l="1"/>
  <c r="U3" i="2"/>
</calcChain>
</file>

<file path=xl/sharedStrings.xml><?xml version="1.0" encoding="utf-8"?>
<sst xmlns="http://schemas.openxmlformats.org/spreadsheetml/2006/main" count="595" uniqueCount="226">
  <si>
    <t>Адрес МКД</t>
  </si>
  <si>
    <t>Виды работ</t>
  </si>
  <si>
    <t>Предельная стоимость работ (всего)</t>
  </si>
  <si>
    <t>По видам работ</t>
  </si>
  <si>
    <t>СФФКР</t>
  </si>
  <si>
    <t>Накопят за 30 лет</t>
  </si>
  <si>
    <t>Оплачено подрядчикам</t>
  </si>
  <si>
    <t>% собираемости</t>
  </si>
  <si>
    <t>Критерий</t>
  </si>
  <si>
    <t>Год ввода в эксплуатацию</t>
  </si>
  <si>
    <t>Дата последнего капремонта</t>
  </si>
  <si>
    <t>Превышение нормативных сроков службы</t>
  </si>
  <si>
    <t>Решение об увеличении взноса</t>
  </si>
  <si>
    <t>Размер критерия</t>
  </si>
  <si>
    <t>Ремонт крыши</t>
  </si>
  <si>
    <t>ро</t>
  </si>
  <si>
    <t>Змеиногорский тракт,108а</t>
  </si>
  <si>
    <t>ул.Антона Петрова,116</t>
  </si>
  <si>
    <t>ул.Парковая,34</t>
  </si>
  <si>
    <t>ул.Димитрова,50</t>
  </si>
  <si>
    <t>ул.Малахова,66</t>
  </si>
  <si>
    <t>ул.Юрина,114</t>
  </si>
  <si>
    <t>ул.Телефонная,52</t>
  </si>
  <si>
    <t>ул.Георгия Исакова,200</t>
  </si>
  <si>
    <t>ул.Попова,34</t>
  </si>
  <si>
    <t>пр-кт Дзержинского,23</t>
  </si>
  <si>
    <t>Змеиногорский тракт,120/10</t>
  </si>
  <si>
    <t>Ремонт тепло-, водоснабжения, водоотведения</t>
  </si>
  <si>
    <t xml:space="preserve"> Ремонт систем холодного и горячего водоснабжения, водоотведения, теплоснабжения</t>
  </si>
  <si>
    <t>Ремонтсистем тепло-, электроснабжения, холодного и горячего водоснабжения, водоотведения</t>
  </si>
  <si>
    <t>ц</t>
  </si>
  <si>
    <t>Минимальный взнос</t>
  </si>
  <si>
    <t>нет</t>
  </si>
  <si>
    <t>л</t>
  </si>
  <si>
    <t>о</t>
  </si>
  <si>
    <t>ж</t>
  </si>
  <si>
    <t>и</t>
  </si>
  <si>
    <t>ул.Малахова, 118а</t>
  </si>
  <si>
    <t>Переустройство крыши (у)</t>
  </si>
  <si>
    <t>Ремонт крыши (б)</t>
  </si>
  <si>
    <t>Переустройство крыши (б)</t>
  </si>
  <si>
    <t>Переустройство крыши (б?)</t>
  </si>
  <si>
    <t>Ремонт систем холодного и горячего водоснабжения</t>
  </si>
  <si>
    <t>ул.Чудненко,15</t>
  </si>
  <si>
    <t>МКД, по которым установлена необходимость проведения работ по капитальному ремонту</t>
  </si>
  <si>
    <t>№ п/п</t>
  </si>
  <si>
    <t>р-н</t>
  </si>
  <si>
    <t>пр-кт Ленина,93 (памятник)</t>
  </si>
  <si>
    <t>Переустройства крыши (у)</t>
  </si>
  <si>
    <t>ул.Сухэ-Батора, 11</t>
  </si>
  <si>
    <t>ул.Гущина, 160</t>
  </si>
  <si>
    <t>ул. Островского, 15</t>
  </si>
  <si>
    <t>ул.Петра Сухова, д.70а</t>
  </si>
  <si>
    <t>пр-кт Социалистический, 120</t>
  </si>
  <si>
    <t>ул.Мусоргского, 7</t>
  </si>
  <si>
    <t>ул.Георгиева, 9</t>
  </si>
  <si>
    <t>ул.Горно-Алтайская, 14А</t>
  </si>
  <si>
    <t>Электроснабжение</t>
  </si>
  <si>
    <t>Накоплено на 09.02.2024</t>
  </si>
  <si>
    <t>Предложения по включению в краткосрочный план 2023-2025 годов  на 2025 год домов, ранее рассмотренных на заседаниях комиссии</t>
  </si>
  <si>
    <t>Ремонт систем  холодного и горячего водоснабжения и водоотведения</t>
  </si>
  <si>
    <t>ул. Шукшина, 26А</t>
  </si>
  <si>
    <t>Павловский тракт, 86</t>
  </si>
  <si>
    <t>лифыты (2шт.) 400 кг.</t>
  </si>
  <si>
    <t>ул. Эмилии Алексеевой, 80</t>
  </si>
  <si>
    <t>Ремонт электроснабжения</t>
  </si>
  <si>
    <t>ремонт систем теплоснабжения, холодного и горячего водоснабжения</t>
  </si>
  <si>
    <t>1690635,43 - ТС                                     413 715,15 - ХВС                                            822199,94 - ГВС</t>
  </si>
  <si>
    <t>ул.Чудненко, д. 108</t>
  </si>
  <si>
    <t>ул.Чихачева, д. 17</t>
  </si>
  <si>
    <t>ул.Георгия Исакова, д. 237</t>
  </si>
  <si>
    <t>ул.Малахова, д. 69/ул.Георгия Исакова, д. 174А</t>
  </si>
  <si>
    <t>ул.Малахова, д. 111</t>
  </si>
  <si>
    <t>лифты (2 шт.) 1989 года</t>
  </si>
  <si>
    <t>ул.Павловский тракт, 130</t>
  </si>
  <si>
    <t>лифты (3 шт.) 1999 года</t>
  </si>
  <si>
    <t>пр-кт Социалистический, 76</t>
  </si>
  <si>
    <t>Ремонт систем ЭС</t>
  </si>
  <si>
    <t>2 159 877,96 - ЭС</t>
  </si>
  <si>
    <t xml:space="preserve">17 971 256,03 </t>
  </si>
  <si>
    <t>ул. Полярная, д. 34/3</t>
  </si>
  <si>
    <t>переустройство крыши (б)</t>
  </si>
  <si>
    <t>ул. Малахова, д. 64</t>
  </si>
  <si>
    <t>при условии рассрочки</t>
  </si>
  <si>
    <t>лифты (5 шт.) 1995 года</t>
  </si>
  <si>
    <t>ул. Малахова, 50</t>
  </si>
  <si>
    <t>ул. Попова, 72</t>
  </si>
  <si>
    <t>ул.Чайковского, 15</t>
  </si>
  <si>
    <t>ул. Юрина, 188</t>
  </si>
  <si>
    <t>ул.Шукшина, 12</t>
  </si>
  <si>
    <t>ул.Силикатная, 7а</t>
  </si>
  <si>
    <t>ул.Шукшина, 19</t>
  </si>
  <si>
    <t>пр-кт Коммунаров, 122а</t>
  </si>
  <si>
    <t>ул.Юрина, 186 к.1</t>
  </si>
  <si>
    <t>ул.Юрина, 186 к.2</t>
  </si>
  <si>
    <t>ул. Антона Петрова, 222</t>
  </si>
  <si>
    <t>Ремонт крыши (в/у)</t>
  </si>
  <si>
    <t>ул. Антона Петрова, 194</t>
  </si>
  <si>
    <t>Переустройство крыши (у) 1-скат</t>
  </si>
  <si>
    <t>ул. Воровского, 106А</t>
  </si>
  <si>
    <t xml:space="preserve">Переустройство крыши (б) </t>
  </si>
  <si>
    <t>ул. Георгия Исакова, 183</t>
  </si>
  <si>
    <t>ул. Георгия Исакова, 206А</t>
  </si>
  <si>
    <t>ул. Малахова, 60</t>
  </si>
  <si>
    <t>ул. Строительная, 25, с Власиха</t>
  </si>
  <si>
    <t>Ремонт крыши (н/у)</t>
  </si>
  <si>
    <t>ул. Эмилии Алексеевой, 32</t>
  </si>
  <si>
    <t>Ремонт крыши (в/б)</t>
  </si>
  <si>
    <t>ул. Германа Титова, д. 50</t>
  </si>
  <si>
    <t>пр-кт Космонавтов, д. 35</t>
  </si>
  <si>
    <t>ул. Малахова, 58</t>
  </si>
  <si>
    <t>ул. Молодежная, 21</t>
  </si>
  <si>
    <t>пер-к Малый Прудской, д.40А</t>
  </si>
  <si>
    <t>ул.80 Гвардейской Дивизии, 36</t>
  </si>
  <si>
    <t>пр-зд Гужтранспортный, 8</t>
  </si>
  <si>
    <t>пр-кт Строителей, 25</t>
  </si>
  <si>
    <t>ул.Юрина, 241</t>
  </si>
  <si>
    <t>ул.Георгия Исакова, 226</t>
  </si>
  <si>
    <t>ул.Малахова, 122</t>
  </si>
  <si>
    <t>ул.Островского, 42</t>
  </si>
  <si>
    <t>ул.Союза Республик, 13</t>
  </si>
  <si>
    <t>ул.Георгиева, 8</t>
  </si>
  <si>
    <t>ул. Молодежная, 2</t>
  </si>
  <si>
    <t>ул. Октябрят, 44</t>
  </si>
  <si>
    <t>ул. Сухэ-Батора, 15</t>
  </si>
  <si>
    <t>итого:</t>
  </si>
  <si>
    <t>ул. Петра Сухова, 9А/2</t>
  </si>
  <si>
    <t>ул.Чудненко, 83</t>
  </si>
  <si>
    <t>ул.Солнечная Поляна, 5/1</t>
  </si>
  <si>
    <t xml:space="preserve"> г. Барнаул, ул. 42 Краснознаменной Бригады, д. 8А</t>
  </si>
  <si>
    <t>лифты</t>
  </si>
  <si>
    <t>полная стоимость</t>
  </si>
  <si>
    <t>рассрочка 7 лет</t>
  </si>
  <si>
    <t>г. Барнаул, ул. Маяковского, д. 4</t>
  </si>
  <si>
    <t>рассрочка 3 года</t>
  </si>
  <si>
    <t>ул. Короленко, 62</t>
  </si>
  <si>
    <t>ул. Малахова, 171</t>
  </si>
  <si>
    <t>замена лифтов (2 шт.) 1993</t>
  </si>
  <si>
    <t>вентилируемая, скатная крыша с утеплением, свыше 3-х этажей</t>
  </si>
  <si>
    <t>вентилируемая, скатная крыша без утепления, свыше 3-х этажей</t>
  </si>
  <si>
    <t>Ремонт крыши (н/б)</t>
  </si>
  <si>
    <t>невентилируемая, плоская крыша без утеплителя, свыше 3-х этажей</t>
  </si>
  <si>
    <t xml:space="preserve">переустройство невентилируемой крыши на вентилируемую без утепления </t>
  </si>
  <si>
    <t>невентилируемая, плоская крыша с утеплением, свыше 3-х этажей</t>
  </si>
  <si>
    <t>переустройство невентилируемой крыши на вентилируемую с утеплением</t>
  </si>
  <si>
    <t>вентилируемая, скатная крыша без утеплителя, ниже 3-х этажей</t>
  </si>
  <si>
    <t>Петра Сухова, 9А/2</t>
  </si>
  <si>
    <t>ремонт крыши (н/б)</t>
  </si>
  <si>
    <t>ул. Чайковского, 15</t>
  </si>
  <si>
    <t>невентилируемой крыши без утеплителя, свыше 3-х этажей</t>
  </si>
  <si>
    <t>переустройство невентилируемой крыши на вентилируемую с утеплением (односкатная)</t>
  </si>
  <si>
    <t>пр-кт Комсомольский, 82</t>
  </si>
  <si>
    <t>ул.50 лет СССР, 8</t>
  </si>
  <si>
    <t>ул.Антона Петрова, 202</t>
  </si>
  <si>
    <t>ул.Георгия Исакова, 144</t>
  </si>
  <si>
    <t>ул.Восточная, 131</t>
  </si>
  <si>
    <t>ул.Пионеров, 7</t>
  </si>
  <si>
    <t>ул.Ким, 33</t>
  </si>
  <si>
    <t>ул.Петра Сухова, 56</t>
  </si>
  <si>
    <t>пр-кт Строителей, 6</t>
  </si>
  <si>
    <t>ул.Георгия Исакова, 172</t>
  </si>
  <si>
    <t>ул. Чайковского, д. 33</t>
  </si>
  <si>
    <t>ул.Попова, 48</t>
  </si>
  <si>
    <t>пр-кт Калинина, 18 (памятник)</t>
  </si>
  <si>
    <t>сталинский дом</t>
  </si>
  <si>
    <t>ул.Новосибирская, 2а</t>
  </si>
  <si>
    <t>Ремонт фасада (навес.)</t>
  </si>
  <si>
    <t>Ремонт фасада (оштук.)</t>
  </si>
  <si>
    <t>фасад (оштукатур.)</t>
  </si>
  <si>
    <t>м2</t>
  </si>
  <si>
    <t>пр-кт Строителей, 22 (памятник)</t>
  </si>
  <si>
    <t>фасад (навес.)</t>
  </si>
  <si>
    <t>ремонт крыши (н/у)</t>
  </si>
  <si>
    <t>ул.Гущина, 185</t>
  </si>
  <si>
    <t>пр-кт Комсомольский, 136</t>
  </si>
  <si>
    <t>ул.Новороссийская, 11</t>
  </si>
  <si>
    <t>невентилируемой крыши с утеплением, выше  3-х этажей</t>
  </si>
  <si>
    <t>ул.Малахова, 31</t>
  </si>
  <si>
    <t>Ремонт крыши (н/б?)</t>
  </si>
  <si>
    <t>ул.Малахова, 33</t>
  </si>
  <si>
    <t>ул.Юрина, 299</t>
  </si>
  <si>
    <t>ул. Профинтерна, 10а</t>
  </si>
  <si>
    <t>ул.Георгиева, 11а</t>
  </si>
  <si>
    <t>пристрой</t>
  </si>
  <si>
    <t>ул.Малахова, 56</t>
  </si>
  <si>
    <t>Павловский тракт, 267</t>
  </si>
  <si>
    <t>ул.Антона Петрова, 266</t>
  </si>
  <si>
    <t>ул.Георгия Исакова, 206а</t>
  </si>
  <si>
    <t>невентилируемой крыши без утепления, выше  3-х этажей</t>
  </si>
  <si>
    <t>ул.Челюскинцев, 76</t>
  </si>
  <si>
    <t>вентилируемая, скатная крыша без утепления, ниже 3-х этажей</t>
  </si>
  <si>
    <t>ул.Георгия Исакова, 240</t>
  </si>
  <si>
    <t>ул. Германа Титова, 50</t>
  </si>
  <si>
    <t>пр-кт Космонавтов, 35</t>
  </si>
  <si>
    <t>ул.Георгия Исакова, 200</t>
  </si>
  <si>
    <t>ул.Попова, 34</t>
  </si>
  <si>
    <t>ул. Полярная, 34/3</t>
  </si>
  <si>
    <t>ул. Малахова, 64</t>
  </si>
  <si>
    <t>ул.Малахова, 69/ул.Георгия Исакова, 174А</t>
  </si>
  <si>
    <t>ул. Чайковского, 33</t>
  </si>
  <si>
    <t>ул. Брестская, 5</t>
  </si>
  <si>
    <t>ул. Георгия Исакова, 237</t>
  </si>
  <si>
    <t>Змеиногорский тракт, 108а</t>
  </si>
  <si>
    <t>ул. Новороссийская, 11</t>
  </si>
  <si>
    <t>ул. Гущина, 185</t>
  </si>
  <si>
    <t>ул. Попова, 57</t>
  </si>
  <si>
    <t>ул. Чудненко, 15</t>
  </si>
  <si>
    <t>ул. Юрина, 241</t>
  </si>
  <si>
    <t>ул. Димитрова, 50</t>
  </si>
  <si>
    <t>ул. Малахова, 33</t>
  </si>
  <si>
    <t>ул. Малахова, 118а</t>
  </si>
  <si>
    <t>ул. Анатолия, 67</t>
  </si>
  <si>
    <t>ул. Георгиева, 11а</t>
  </si>
  <si>
    <t>ул. Силикатная, 7а</t>
  </si>
  <si>
    <t>ул. Строительная, 25, с.  Власиха</t>
  </si>
  <si>
    <t>ул. Малахова, 122</t>
  </si>
  <si>
    <t>ул. Шукшина, 12</t>
  </si>
  <si>
    <t>ул. Шукшина, 19</t>
  </si>
  <si>
    <t>ул. Парковая, 34</t>
  </si>
  <si>
    <t>ул. Юрина, 186 к.2</t>
  </si>
  <si>
    <t>ул. Юрина, 186 к.1</t>
  </si>
  <si>
    <t>замена лифтов (6 шт.) 1988</t>
  </si>
  <si>
    <t>ул. Островского, 4</t>
  </si>
  <si>
    <t>замена лифтов (5 шт.) 1991</t>
  </si>
  <si>
    <t>ул. Маяковского, 4</t>
  </si>
  <si>
    <t>ПРИЛОЖЕНИЕ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</si>
</sst>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&quot;₽&quot;"/>
  </numFmts>
  <fonts count="13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1"/>
      <color rgb="FF2F3C4F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/>
    <xf numFmtId="0" fontId="0" fillId="0" borderId="0" xfId="0" applyFont="1"/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3" xfId="0" applyNumberFormat="1" applyFont="1" applyFill="1" applyBorder="1" applyAlignment="1">
      <alignment horizontal="center" vertical="center"/>
    </xf>
    <xf numFmtId="2" fontId="3" fillId="3" borderId="4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0" fillId="3" borderId="0" xfId="0" applyFill="1"/>
    <xf numFmtId="0" fontId="1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2" fontId="3" fillId="3" borderId="5" xfId="0" applyNumberFormat="1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2" fontId="3" fillId="3" borderId="2" xfId="0" applyNumberFormat="1" applyFont="1" applyFill="1" applyBorder="1" applyAlignment="1">
      <alignment horizontal="center" vertical="center" wrapText="1"/>
    </xf>
    <xf numFmtId="0" fontId="4" fillId="3" borderId="0" xfId="0" applyFont="1" applyFill="1"/>
    <xf numFmtId="164" fontId="5" fillId="3" borderId="2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/>
    </xf>
    <xf numFmtId="164" fontId="0" fillId="0" borderId="0" xfId="0" applyNumberFormat="1"/>
    <xf numFmtId="164" fontId="3" fillId="3" borderId="1" xfId="0" applyNumberFormat="1" applyFont="1" applyFill="1" applyBorder="1" applyAlignment="1">
      <alignment vertical="center"/>
    </xf>
    <xf numFmtId="164" fontId="5" fillId="3" borderId="1" xfId="0" applyNumberFormat="1" applyFont="1" applyFill="1" applyBorder="1" applyAlignment="1">
      <alignment vertical="center"/>
    </xf>
    <xf numFmtId="0" fontId="5" fillId="3" borderId="2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164" fontId="3" fillId="3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2" fontId="2" fillId="3" borderId="3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5" fillId="3" borderId="2" xfId="0" applyFont="1" applyFill="1" applyBorder="1" applyAlignment="1">
      <alignment horizontal="left" vertical="center"/>
    </xf>
    <xf numFmtId="164" fontId="1" fillId="5" borderId="1" xfId="0" applyNumberFormat="1" applyFont="1" applyFill="1" applyBorder="1" applyAlignment="1">
      <alignment vertical="center"/>
    </xf>
    <xf numFmtId="0" fontId="9" fillId="4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5" fillId="2" borderId="2" xfId="0" applyFont="1" applyFill="1" applyBorder="1" applyAlignment="1">
      <alignment horizontal="center" vertical="center" wrapText="1"/>
    </xf>
    <xf numFmtId="0" fontId="0" fillId="0" borderId="0" xfId="0" applyFont="1" applyBorder="1"/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0" fillId="3" borderId="0" xfId="0" applyFont="1" applyFill="1" applyBorder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0" fillId="6" borderId="0" xfId="0" applyFill="1"/>
    <xf numFmtId="164" fontId="10" fillId="6" borderId="0" xfId="0" applyNumberFormat="1" applyFont="1" applyFill="1"/>
    <xf numFmtId="0" fontId="0" fillId="0" borderId="0" xfId="0" applyFill="1"/>
    <xf numFmtId="0" fontId="0" fillId="0" borderId="1" xfId="0" applyFill="1" applyBorder="1"/>
    <xf numFmtId="164" fontId="10" fillId="0" borderId="1" xfId="0" applyNumberFormat="1" applyFont="1" applyFill="1" applyBorder="1"/>
    <xf numFmtId="0" fontId="0" fillId="0" borderId="1" xfId="0" applyBorder="1"/>
    <xf numFmtId="0" fontId="0" fillId="0" borderId="1" xfId="0" applyBorder="1" applyAlignment="1">
      <alignment wrapText="1"/>
    </xf>
    <xf numFmtId="2" fontId="0" fillId="0" borderId="1" xfId="0" applyNumberFormat="1" applyBorder="1"/>
    <xf numFmtId="2" fontId="0" fillId="0" borderId="1" xfId="0" applyNumberFormat="1" applyBorder="1" applyAlignment="1">
      <alignment horizontal="right" indent="1"/>
    </xf>
    <xf numFmtId="0" fontId="0" fillId="3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right"/>
    </xf>
    <xf numFmtId="2" fontId="0" fillId="0" borderId="1" xfId="0" applyNumberFormat="1" applyBorder="1" applyAlignment="1">
      <alignment horizontal="right"/>
    </xf>
    <xf numFmtId="0" fontId="0" fillId="0" borderId="1" xfId="0" applyBorder="1" applyAlignment="1">
      <alignment vertical="center" wrapText="1"/>
    </xf>
    <xf numFmtId="2" fontId="0" fillId="0" borderId="0" xfId="0" applyNumberFormat="1"/>
    <xf numFmtId="0" fontId="0" fillId="0" borderId="1" xfId="0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1" fillId="0" borderId="12" xfId="0" applyFont="1" applyBorder="1" applyAlignment="1">
      <alignment wrapText="1"/>
    </xf>
    <xf numFmtId="0" fontId="11" fillId="0" borderId="12" xfId="0" applyFont="1" applyBorder="1"/>
    <xf numFmtId="44" fontId="11" fillId="0" borderId="12" xfId="0" applyNumberFormat="1" applyFont="1" applyBorder="1"/>
    <xf numFmtId="44" fontId="11" fillId="0" borderId="13" xfId="0" applyNumberFormat="1" applyFont="1" applyFill="1" applyBorder="1"/>
    <xf numFmtId="44" fontId="0" fillId="0" borderId="1" xfId="0" applyNumberFormat="1" applyBorder="1" applyAlignment="1">
      <alignment horizontal="right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0" fillId="0" borderId="0" xfId="0" applyAlignment="1"/>
    <xf numFmtId="0" fontId="6" fillId="0" borderId="0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2" fillId="0" borderId="0" xfId="0" applyFont="1" applyFill="1"/>
    <xf numFmtId="0" fontId="1" fillId="0" borderId="1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 wrapText="1"/>
    </xf>
    <xf numFmtId="0" fontId="6" fillId="0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1"/>
  <sheetViews>
    <sheetView tabSelected="1" view="pageBreakPreview" zoomScale="87" zoomScaleNormal="90" zoomScaleSheetLayoutView="87" workbookViewId="0">
      <selection activeCell="E1" sqref="E1:E1048576"/>
    </sheetView>
  </sheetViews>
  <sheetFormatPr defaultRowHeight="15" x14ac:dyDescent="0.25"/>
  <cols>
    <col min="1" max="1" width="0.140625" customWidth="1"/>
    <col min="2" max="2" width="6.5703125" style="68" customWidth="1"/>
    <col min="3" max="3" width="5.42578125" style="68" customWidth="1"/>
    <col min="4" max="4" width="54.7109375" style="68" customWidth="1"/>
    <col min="5" max="5" width="34.5703125" style="68" customWidth="1"/>
  </cols>
  <sheetData>
    <row r="1" spans="1:5" ht="18.75" x14ac:dyDescent="0.3">
      <c r="E1" s="96" t="s">
        <v>225</v>
      </c>
    </row>
    <row r="2" spans="1:5" ht="93.75" customHeight="1" thickBot="1" x14ac:dyDescent="0.45">
      <c r="B2" s="92"/>
      <c r="C2" s="92"/>
      <c r="D2" s="111" t="s">
        <v>44</v>
      </c>
      <c r="E2" s="112"/>
    </row>
    <row r="3" spans="1:5" ht="25.5" x14ac:dyDescent="0.25">
      <c r="A3" s="57"/>
      <c r="B3" s="93" t="s">
        <v>45</v>
      </c>
      <c r="C3" s="97" t="s">
        <v>46</v>
      </c>
      <c r="D3" s="97" t="s">
        <v>0</v>
      </c>
      <c r="E3" s="97" t="s">
        <v>1</v>
      </c>
    </row>
    <row r="4" spans="1:5" x14ac:dyDescent="0.25">
      <c r="A4" s="57"/>
      <c r="B4" s="94">
        <v>1</v>
      </c>
      <c r="C4" s="98" t="s">
        <v>33</v>
      </c>
      <c r="D4" s="99" t="s">
        <v>222</v>
      </c>
      <c r="E4" s="98" t="s">
        <v>223</v>
      </c>
    </row>
    <row r="5" spans="1:5" x14ac:dyDescent="0.25">
      <c r="A5" s="57"/>
      <c r="B5" s="94">
        <v>2</v>
      </c>
      <c r="C5" s="98" t="s">
        <v>36</v>
      </c>
      <c r="D5" s="99" t="s">
        <v>136</v>
      </c>
      <c r="E5" s="98" t="s">
        <v>137</v>
      </c>
    </row>
    <row r="6" spans="1:5" x14ac:dyDescent="0.25">
      <c r="A6" s="57"/>
      <c r="B6" s="94">
        <v>3</v>
      </c>
      <c r="C6" s="98" t="s">
        <v>34</v>
      </c>
      <c r="D6" s="99" t="s">
        <v>224</v>
      </c>
      <c r="E6" s="98" t="s">
        <v>221</v>
      </c>
    </row>
    <row r="7" spans="1:5" x14ac:dyDescent="0.25">
      <c r="A7" s="57"/>
      <c r="B7" s="94">
        <v>4</v>
      </c>
      <c r="C7" s="98" t="s">
        <v>34</v>
      </c>
      <c r="D7" s="99" t="s">
        <v>99</v>
      </c>
      <c r="E7" s="98" t="s">
        <v>100</v>
      </c>
    </row>
    <row r="8" spans="1:5" ht="25.5" x14ac:dyDescent="0.25">
      <c r="A8" s="57"/>
      <c r="B8" s="94">
        <v>5</v>
      </c>
      <c r="C8" s="61" t="s">
        <v>33</v>
      </c>
      <c r="D8" s="100" t="s">
        <v>191</v>
      </c>
      <c r="E8" s="101" t="s">
        <v>27</v>
      </c>
    </row>
    <row r="9" spans="1:5" x14ac:dyDescent="0.25">
      <c r="A9" s="57"/>
      <c r="B9" s="94">
        <v>6</v>
      </c>
      <c r="C9" s="61" t="s">
        <v>34</v>
      </c>
      <c r="D9" s="62" t="s">
        <v>192</v>
      </c>
      <c r="E9" s="101" t="s">
        <v>107</v>
      </c>
    </row>
    <row r="10" spans="1:5" x14ac:dyDescent="0.25">
      <c r="A10" s="57"/>
      <c r="B10" s="94">
        <v>7</v>
      </c>
      <c r="C10" s="1" t="s">
        <v>34</v>
      </c>
      <c r="D10" s="2" t="s">
        <v>114</v>
      </c>
      <c r="E10" s="3" t="s">
        <v>96</v>
      </c>
    </row>
    <row r="11" spans="1:5" x14ac:dyDescent="0.25">
      <c r="A11" s="57"/>
      <c r="B11" s="94">
        <v>8</v>
      </c>
      <c r="C11" s="1" t="s">
        <v>30</v>
      </c>
      <c r="D11" s="2" t="s">
        <v>112</v>
      </c>
      <c r="E11" s="3" t="s">
        <v>57</v>
      </c>
    </row>
    <row r="12" spans="1:5" x14ac:dyDescent="0.25">
      <c r="A12" s="57"/>
      <c r="B12" s="94">
        <v>9</v>
      </c>
      <c r="C12" s="61" t="s">
        <v>34</v>
      </c>
      <c r="D12" s="100" t="s">
        <v>193</v>
      </c>
      <c r="E12" s="101" t="s">
        <v>96</v>
      </c>
    </row>
    <row r="13" spans="1:5" x14ac:dyDescent="0.25">
      <c r="A13" s="57"/>
      <c r="B13" s="94">
        <v>10</v>
      </c>
      <c r="C13" s="102" t="s">
        <v>34</v>
      </c>
      <c r="D13" s="103" t="s">
        <v>120</v>
      </c>
      <c r="E13" s="102" t="s">
        <v>40</v>
      </c>
    </row>
    <row r="14" spans="1:5" x14ac:dyDescent="0.25">
      <c r="A14" s="57"/>
      <c r="B14" s="94">
        <v>11</v>
      </c>
      <c r="C14" s="102" t="s">
        <v>30</v>
      </c>
      <c r="D14" s="103" t="s">
        <v>135</v>
      </c>
      <c r="E14" s="102" t="s">
        <v>40</v>
      </c>
    </row>
    <row r="15" spans="1:5" x14ac:dyDescent="0.25">
      <c r="A15" s="57"/>
      <c r="B15" s="94">
        <v>12</v>
      </c>
      <c r="C15" s="104" t="s">
        <v>33</v>
      </c>
      <c r="D15" s="105" t="s">
        <v>119</v>
      </c>
      <c r="E15" s="104" t="s">
        <v>105</v>
      </c>
    </row>
    <row r="16" spans="1:5" s="58" customFormat="1" x14ac:dyDescent="0.25">
      <c r="A16" s="56"/>
      <c r="B16" s="94">
        <v>13</v>
      </c>
      <c r="C16" s="98" t="s">
        <v>33</v>
      </c>
      <c r="D16" s="99" t="s">
        <v>95</v>
      </c>
      <c r="E16" s="98" t="s">
        <v>96</v>
      </c>
    </row>
    <row r="17" spans="1:5" s="60" customFormat="1" x14ac:dyDescent="0.25">
      <c r="A17" s="59"/>
      <c r="B17" s="94">
        <v>14</v>
      </c>
      <c r="C17" s="104" t="s">
        <v>36</v>
      </c>
      <c r="D17" s="105" t="s">
        <v>121</v>
      </c>
      <c r="E17" s="104" t="s">
        <v>140</v>
      </c>
    </row>
    <row r="18" spans="1:5" s="60" customFormat="1" x14ac:dyDescent="0.25">
      <c r="A18" s="59"/>
      <c r="B18" s="94">
        <v>15</v>
      </c>
      <c r="C18" s="61" t="s">
        <v>33</v>
      </c>
      <c r="D18" s="100" t="s">
        <v>194</v>
      </c>
      <c r="E18" s="61" t="s">
        <v>38</v>
      </c>
    </row>
    <row r="19" spans="1:5" s="60" customFormat="1" x14ac:dyDescent="0.25">
      <c r="A19" s="59"/>
      <c r="B19" s="94">
        <v>16</v>
      </c>
      <c r="C19" s="98" t="s">
        <v>33</v>
      </c>
      <c r="D19" s="99" t="s">
        <v>110</v>
      </c>
      <c r="E19" s="98" t="s">
        <v>96</v>
      </c>
    </row>
    <row r="20" spans="1:5" s="60" customFormat="1" x14ac:dyDescent="0.25">
      <c r="A20" s="59"/>
      <c r="B20" s="94">
        <v>17</v>
      </c>
      <c r="C20" s="98" t="s">
        <v>34</v>
      </c>
      <c r="D20" s="99" t="s">
        <v>122</v>
      </c>
      <c r="E20" s="98" t="s">
        <v>140</v>
      </c>
    </row>
    <row r="21" spans="1:5" s="60" customFormat="1" x14ac:dyDescent="0.25">
      <c r="A21" s="59"/>
      <c r="B21" s="94">
        <v>18</v>
      </c>
      <c r="C21" s="1" t="s">
        <v>30</v>
      </c>
      <c r="D21" s="106" t="s">
        <v>54</v>
      </c>
      <c r="E21" s="1" t="s">
        <v>107</v>
      </c>
    </row>
    <row r="22" spans="1:5" s="60" customFormat="1" x14ac:dyDescent="0.25">
      <c r="A22" s="59"/>
      <c r="B22" s="94">
        <v>19</v>
      </c>
      <c r="C22" s="104" t="s">
        <v>33</v>
      </c>
      <c r="D22" s="2" t="s">
        <v>51</v>
      </c>
      <c r="E22" s="3" t="s">
        <v>38</v>
      </c>
    </row>
    <row r="23" spans="1:5" s="60" customFormat="1" x14ac:dyDescent="0.25">
      <c r="A23" s="59"/>
      <c r="B23" s="94">
        <v>20</v>
      </c>
      <c r="C23" s="64" t="s">
        <v>33</v>
      </c>
      <c r="D23" s="65" t="s">
        <v>195</v>
      </c>
      <c r="E23" s="64" t="s">
        <v>38</v>
      </c>
    </row>
    <row r="24" spans="1:5" s="60" customFormat="1" x14ac:dyDescent="0.25">
      <c r="A24" s="59"/>
      <c r="B24" s="94">
        <v>21</v>
      </c>
      <c r="C24" s="64" t="s">
        <v>36</v>
      </c>
      <c r="D24" s="65" t="s">
        <v>124</v>
      </c>
      <c r="E24" s="64" t="s">
        <v>140</v>
      </c>
    </row>
    <row r="25" spans="1:5" s="60" customFormat="1" x14ac:dyDescent="0.25">
      <c r="A25" s="59"/>
      <c r="B25" s="94">
        <v>22</v>
      </c>
      <c r="C25" s="1" t="s">
        <v>35</v>
      </c>
      <c r="D25" s="106" t="s">
        <v>22</v>
      </c>
      <c r="E25" s="1" t="s">
        <v>38</v>
      </c>
    </row>
    <row r="26" spans="1:5" s="60" customFormat="1" x14ac:dyDescent="0.25">
      <c r="A26" s="59"/>
      <c r="B26" s="94">
        <v>23</v>
      </c>
      <c r="C26" s="1" t="s">
        <v>35</v>
      </c>
      <c r="D26" s="106" t="s">
        <v>21</v>
      </c>
      <c r="E26" s="1" t="s">
        <v>40</v>
      </c>
    </row>
    <row r="27" spans="1:5" s="60" customFormat="1" x14ac:dyDescent="0.25">
      <c r="A27" s="59"/>
      <c r="B27" s="94">
        <v>24</v>
      </c>
      <c r="C27" s="104" t="s">
        <v>35</v>
      </c>
      <c r="D27" s="105" t="s">
        <v>111</v>
      </c>
      <c r="E27" s="104" t="s">
        <v>107</v>
      </c>
    </row>
    <row r="28" spans="1:5" s="60" customFormat="1" x14ac:dyDescent="0.25">
      <c r="A28" s="59"/>
      <c r="B28" s="94">
        <v>25</v>
      </c>
      <c r="C28" s="98" t="s">
        <v>34</v>
      </c>
      <c r="D28" s="99" t="s">
        <v>113</v>
      </c>
      <c r="E28" s="98" t="s">
        <v>107</v>
      </c>
    </row>
    <row r="29" spans="1:5" s="60" customFormat="1" x14ac:dyDescent="0.25">
      <c r="A29" s="59"/>
      <c r="B29" s="94">
        <v>26</v>
      </c>
      <c r="C29" s="1" t="s">
        <v>35</v>
      </c>
      <c r="D29" s="2" t="s">
        <v>196</v>
      </c>
      <c r="E29" s="3" t="s">
        <v>81</v>
      </c>
    </row>
    <row r="30" spans="1:5" s="63" customFormat="1" x14ac:dyDescent="0.25">
      <c r="A30" s="17"/>
      <c r="B30" s="94">
        <v>27</v>
      </c>
      <c r="C30" s="1" t="s">
        <v>30</v>
      </c>
      <c r="D30" s="2" t="s">
        <v>87</v>
      </c>
      <c r="E30" s="3" t="s">
        <v>147</v>
      </c>
    </row>
    <row r="31" spans="1:5" s="63" customFormat="1" x14ac:dyDescent="0.25">
      <c r="A31" s="17"/>
      <c r="B31" s="94">
        <v>28</v>
      </c>
      <c r="C31" s="107" t="s">
        <v>33</v>
      </c>
      <c r="D31" s="2" t="s">
        <v>61</v>
      </c>
      <c r="E31" s="1" t="s">
        <v>40</v>
      </c>
    </row>
    <row r="32" spans="1:5" s="60" customFormat="1" x14ac:dyDescent="0.25">
      <c r="A32" s="59"/>
      <c r="B32" s="94">
        <v>29</v>
      </c>
      <c r="C32" s="1" t="s">
        <v>34</v>
      </c>
      <c r="D32" s="2" t="s">
        <v>106</v>
      </c>
      <c r="E32" s="3" t="s">
        <v>96</v>
      </c>
    </row>
    <row r="33" spans="1:5" s="60" customFormat="1" x14ac:dyDescent="0.25">
      <c r="A33" s="59"/>
      <c r="B33" s="94">
        <v>30</v>
      </c>
      <c r="C33" s="1" t="s">
        <v>36</v>
      </c>
      <c r="D33" s="106" t="s">
        <v>152</v>
      </c>
      <c r="E33" s="1" t="s">
        <v>38</v>
      </c>
    </row>
    <row r="34" spans="1:5" s="60" customFormat="1" x14ac:dyDescent="0.25">
      <c r="A34" s="59"/>
      <c r="B34" s="94">
        <v>31</v>
      </c>
      <c r="C34" s="1" t="s">
        <v>33</v>
      </c>
      <c r="D34" s="2" t="s">
        <v>153</v>
      </c>
      <c r="E34" s="3" t="s">
        <v>96</v>
      </c>
    </row>
    <row r="35" spans="1:5" s="60" customFormat="1" x14ac:dyDescent="0.25">
      <c r="A35" s="59"/>
      <c r="B35" s="94">
        <v>32</v>
      </c>
      <c r="C35" s="1" t="s">
        <v>35</v>
      </c>
      <c r="D35" s="106" t="s">
        <v>154</v>
      </c>
      <c r="E35" s="1" t="s">
        <v>96</v>
      </c>
    </row>
    <row r="36" spans="1:5" s="60" customFormat="1" x14ac:dyDescent="0.25">
      <c r="A36" s="59"/>
      <c r="B36" s="94">
        <v>33</v>
      </c>
      <c r="C36" s="1" t="s">
        <v>35</v>
      </c>
      <c r="D36" s="106" t="s">
        <v>155</v>
      </c>
      <c r="E36" s="1" t="s">
        <v>96</v>
      </c>
    </row>
    <row r="37" spans="1:5" s="60" customFormat="1" x14ac:dyDescent="0.25">
      <c r="A37" s="59"/>
      <c r="B37" s="94">
        <v>34</v>
      </c>
      <c r="C37" s="104" t="s">
        <v>33</v>
      </c>
      <c r="D37" s="105" t="s">
        <v>103</v>
      </c>
      <c r="E37" s="104" t="s">
        <v>96</v>
      </c>
    </row>
    <row r="38" spans="1:5" s="60" customFormat="1" x14ac:dyDescent="0.25">
      <c r="A38" s="59"/>
      <c r="B38" s="94">
        <v>35</v>
      </c>
      <c r="C38" s="1" t="s">
        <v>33</v>
      </c>
      <c r="D38" s="2" t="s">
        <v>197</v>
      </c>
      <c r="E38" s="3" t="s">
        <v>140</v>
      </c>
    </row>
    <row r="39" spans="1:5" s="60" customFormat="1" x14ac:dyDescent="0.25">
      <c r="A39" s="59"/>
      <c r="B39" s="94">
        <v>36</v>
      </c>
      <c r="C39" s="1" t="s">
        <v>34</v>
      </c>
      <c r="D39" s="106" t="s">
        <v>156</v>
      </c>
      <c r="E39" s="1" t="s">
        <v>38</v>
      </c>
    </row>
    <row r="40" spans="1:5" s="60" customFormat="1" x14ac:dyDescent="0.25">
      <c r="A40" s="59"/>
      <c r="B40" s="94">
        <v>37</v>
      </c>
      <c r="C40" s="1" t="s">
        <v>36</v>
      </c>
      <c r="D40" s="106" t="s">
        <v>214</v>
      </c>
      <c r="E40" s="1" t="s">
        <v>105</v>
      </c>
    </row>
    <row r="41" spans="1:5" s="60" customFormat="1" ht="25.5" x14ac:dyDescent="0.25">
      <c r="A41" s="59"/>
      <c r="B41" s="94">
        <v>38</v>
      </c>
      <c r="C41" s="1" t="s">
        <v>34</v>
      </c>
      <c r="D41" s="106" t="s">
        <v>157</v>
      </c>
      <c r="E41" s="3" t="s">
        <v>27</v>
      </c>
    </row>
    <row r="42" spans="1:5" s="60" customFormat="1" x14ac:dyDescent="0.25">
      <c r="A42" s="59"/>
      <c r="B42" s="94">
        <v>39</v>
      </c>
      <c r="C42" s="103" t="s">
        <v>35</v>
      </c>
      <c r="D42" s="103" t="s">
        <v>47</v>
      </c>
      <c r="E42" s="102" t="s">
        <v>14</v>
      </c>
    </row>
    <row r="43" spans="1:5" s="63" customFormat="1" ht="51" x14ac:dyDescent="0.25">
      <c r="A43" s="17"/>
      <c r="B43" s="94">
        <v>40</v>
      </c>
      <c r="C43" s="1" t="s">
        <v>34</v>
      </c>
      <c r="D43" s="106" t="s">
        <v>158</v>
      </c>
      <c r="E43" s="3" t="s">
        <v>29</v>
      </c>
    </row>
    <row r="44" spans="1:5" s="63" customFormat="1" x14ac:dyDescent="0.25">
      <c r="A44" s="17"/>
      <c r="B44" s="94">
        <v>41</v>
      </c>
      <c r="C44" s="1" t="s">
        <v>35</v>
      </c>
      <c r="D44" s="106" t="s">
        <v>159</v>
      </c>
      <c r="E44" s="1" t="s">
        <v>38</v>
      </c>
    </row>
    <row r="45" spans="1:5" s="63" customFormat="1" ht="38.25" x14ac:dyDescent="0.25">
      <c r="A45" s="17"/>
      <c r="B45" s="94">
        <v>42</v>
      </c>
      <c r="C45" s="1" t="s">
        <v>35</v>
      </c>
      <c r="D45" s="106" t="s">
        <v>115</v>
      </c>
      <c r="E45" s="3" t="s">
        <v>28</v>
      </c>
    </row>
    <row r="46" spans="1:5" s="63" customFormat="1" x14ac:dyDescent="0.25">
      <c r="A46" s="17"/>
      <c r="B46" s="94">
        <v>43</v>
      </c>
      <c r="C46" s="1" t="s">
        <v>33</v>
      </c>
      <c r="D46" s="106" t="s">
        <v>160</v>
      </c>
      <c r="E46" s="1" t="s">
        <v>38</v>
      </c>
    </row>
    <row r="47" spans="1:5" s="63" customFormat="1" x14ac:dyDescent="0.25">
      <c r="A47" s="17"/>
      <c r="B47" s="94">
        <v>44</v>
      </c>
      <c r="C47" s="64" t="s">
        <v>30</v>
      </c>
      <c r="D47" s="65" t="s">
        <v>199</v>
      </c>
      <c r="E47" s="64" t="s">
        <v>140</v>
      </c>
    </row>
    <row r="48" spans="1:5" s="63" customFormat="1" x14ac:dyDescent="0.25">
      <c r="A48" s="17"/>
      <c r="B48" s="94">
        <v>45</v>
      </c>
      <c r="C48" s="1" t="s">
        <v>34</v>
      </c>
      <c r="D48" s="106" t="s">
        <v>163</v>
      </c>
      <c r="E48" s="1" t="s">
        <v>14</v>
      </c>
    </row>
    <row r="49" spans="1:5" s="63" customFormat="1" x14ac:dyDescent="0.25">
      <c r="A49" s="17"/>
      <c r="B49" s="94">
        <v>46</v>
      </c>
      <c r="C49" s="1" t="s">
        <v>36</v>
      </c>
      <c r="D49" s="106" t="s">
        <v>165</v>
      </c>
      <c r="E49" s="1" t="s">
        <v>166</v>
      </c>
    </row>
    <row r="50" spans="1:5" s="63" customFormat="1" x14ac:dyDescent="0.25">
      <c r="A50" s="17"/>
      <c r="B50" s="94">
        <v>47</v>
      </c>
      <c r="C50" s="1" t="s">
        <v>35</v>
      </c>
      <c r="D50" s="106" t="s">
        <v>170</v>
      </c>
      <c r="E50" s="1" t="s">
        <v>167</v>
      </c>
    </row>
    <row r="51" spans="1:5" s="63" customFormat="1" x14ac:dyDescent="0.25">
      <c r="A51" s="17"/>
      <c r="B51" s="94">
        <v>48</v>
      </c>
      <c r="C51" s="1" t="s">
        <v>34</v>
      </c>
      <c r="D51" s="2" t="s">
        <v>126</v>
      </c>
      <c r="E51" s="3" t="s">
        <v>140</v>
      </c>
    </row>
    <row r="52" spans="1:5" s="63" customFormat="1" ht="38.25" x14ac:dyDescent="0.25">
      <c r="A52" s="17"/>
      <c r="B52" s="94">
        <v>49</v>
      </c>
      <c r="C52" s="64" t="s">
        <v>30</v>
      </c>
      <c r="D52" s="65" t="s">
        <v>211</v>
      </c>
      <c r="E52" s="98" t="s">
        <v>60</v>
      </c>
    </row>
    <row r="53" spans="1:5" s="63" customFormat="1" ht="67.5" customHeight="1" x14ac:dyDescent="0.25">
      <c r="A53" s="17"/>
      <c r="B53" s="94">
        <v>50</v>
      </c>
      <c r="C53" s="1" t="s">
        <v>34</v>
      </c>
      <c r="D53" s="106" t="s">
        <v>200</v>
      </c>
      <c r="E53" s="3" t="s">
        <v>28</v>
      </c>
    </row>
    <row r="54" spans="1:5" s="63" customFormat="1" x14ac:dyDescent="0.25">
      <c r="A54" s="17"/>
      <c r="B54" s="94">
        <v>51</v>
      </c>
      <c r="C54" s="101" t="s">
        <v>33</v>
      </c>
      <c r="D54" s="108" t="s">
        <v>201</v>
      </c>
      <c r="E54" s="1" t="s">
        <v>105</v>
      </c>
    </row>
    <row r="55" spans="1:5" s="63" customFormat="1" x14ac:dyDescent="0.25">
      <c r="A55" s="17"/>
      <c r="B55" s="94">
        <v>52</v>
      </c>
      <c r="C55" s="61" t="s">
        <v>33</v>
      </c>
      <c r="D55" s="106" t="s">
        <v>117</v>
      </c>
      <c r="E55" s="1" t="s">
        <v>57</v>
      </c>
    </row>
    <row r="56" spans="1:5" s="63" customFormat="1" x14ac:dyDescent="0.25">
      <c r="A56" s="17"/>
      <c r="B56" s="94">
        <v>53</v>
      </c>
      <c r="C56" s="1" t="s">
        <v>33</v>
      </c>
      <c r="D56" s="106" t="s">
        <v>204</v>
      </c>
      <c r="E56" s="1" t="s">
        <v>38</v>
      </c>
    </row>
    <row r="57" spans="1:5" s="63" customFormat="1" x14ac:dyDescent="0.25">
      <c r="A57" s="17"/>
      <c r="B57" s="94">
        <v>54</v>
      </c>
      <c r="C57" s="1" t="s">
        <v>30</v>
      </c>
      <c r="D57" s="106" t="s">
        <v>202</v>
      </c>
      <c r="E57" s="1" t="s">
        <v>38</v>
      </c>
    </row>
    <row r="58" spans="1:5" s="63" customFormat="1" x14ac:dyDescent="0.25">
      <c r="A58" s="17"/>
      <c r="B58" s="94">
        <v>55</v>
      </c>
      <c r="C58" s="1" t="s">
        <v>34</v>
      </c>
      <c r="D58" s="106" t="s">
        <v>174</v>
      </c>
      <c r="E58" s="1" t="s">
        <v>41</v>
      </c>
    </row>
    <row r="59" spans="1:5" s="63" customFormat="1" x14ac:dyDescent="0.25">
      <c r="A59" s="17"/>
      <c r="B59" s="94">
        <v>56</v>
      </c>
      <c r="C59" s="1" t="s">
        <v>35</v>
      </c>
      <c r="D59" s="106" t="s">
        <v>203</v>
      </c>
      <c r="E59" s="1" t="s">
        <v>38</v>
      </c>
    </row>
    <row r="60" spans="1:5" s="63" customFormat="1" x14ac:dyDescent="0.25">
      <c r="A60" s="17"/>
      <c r="B60" s="94">
        <v>57</v>
      </c>
      <c r="C60" s="1" t="s">
        <v>34</v>
      </c>
      <c r="D60" s="106" t="s">
        <v>123</v>
      </c>
      <c r="E60" s="1" t="s">
        <v>57</v>
      </c>
    </row>
    <row r="61" spans="1:5" s="63" customFormat="1" x14ac:dyDescent="0.25">
      <c r="A61" s="17"/>
      <c r="B61" s="94">
        <v>58</v>
      </c>
      <c r="C61" s="3" t="s">
        <v>33</v>
      </c>
      <c r="D61" s="108" t="s">
        <v>205</v>
      </c>
      <c r="E61" s="1" t="s">
        <v>57</v>
      </c>
    </row>
    <row r="62" spans="1:5" s="63" customFormat="1" x14ac:dyDescent="0.25">
      <c r="A62" s="17"/>
      <c r="B62" s="94">
        <v>59</v>
      </c>
      <c r="C62" s="1" t="s">
        <v>36</v>
      </c>
      <c r="D62" s="2" t="s">
        <v>49</v>
      </c>
      <c r="E62" s="3" t="s">
        <v>140</v>
      </c>
    </row>
    <row r="63" spans="1:5" s="63" customFormat="1" x14ac:dyDescent="0.25">
      <c r="A63" s="17"/>
      <c r="B63" s="94">
        <v>60</v>
      </c>
      <c r="C63" s="1" t="s">
        <v>34</v>
      </c>
      <c r="D63" s="2" t="s">
        <v>206</v>
      </c>
      <c r="E63" s="3" t="s">
        <v>40</v>
      </c>
    </row>
    <row r="64" spans="1:5" s="60" customFormat="1" x14ac:dyDescent="0.25">
      <c r="A64" s="59"/>
      <c r="B64" s="94">
        <v>61</v>
      </c>
      <c r="C64" s="1" t="s">
        <v>33</v>
      </c>
      <c r="D64" s="2" t="s">
        <v>64</v>
      </c>
      <c r="E64" s="1" t="s">
        <v>65</v>
      </c>
    </row>
    <row r="65" spans="1:5" s="60" customFormat="1" x14ac:dyDescent="0.25">
      <c r="A65" s="59"/>
      <c r="B65" s="94">
        <v>62</v>
      </c>
      <c r="C65" s="1" t="s">
        <v>33</v>
      </c>
      <c r="D65" s="2" t="s">
        <v>207</v>
      </c>
      <c r="E65" s="3" t="s">
        <v>38</v>
      </c>
    </row>
    <row r="66" spans="1:5" s="60" customFormat="1" x14ac:dyDescent="0.25">
      <c r="A66" s="59"/>
      <c r="B66" s="94">
        <v>63</v>
      </c>
      <c r="C66" s="1" t="s">
        <v>34</v>
      </c>
      <c r="D66" s="109" t="s">
        <v>208</v>
      </c>
      <c r="E66" s="110" t="s">
        <v>40</v>
      </c>
    </row>
    <row r="67" spans="1:5" s="60" customFormat="1" x14ac:dyDescent="0.25">
      <c r="A67" s="59"/>
      <c r="B67" s="94">
        <v>64</v>
      </c>
      <c r="C67" s="1" t="s">
        <v>34</v>
      </c>
      <c r="D67" s="2" t="s">
        <v>209</v>
      </c>
      <c r="E67" s="1" t="s">
        <v>38</v>
      </c>
    </row>
    <row r="68" spans="1:5" s="60" customFormat="1" x14ac:dyDescent="0.25">
      <c r="A68" s="59"/>
      <c r="B68" s="94">
        <v>65</v>
      </c>
      <c r="C68" s="1" t="s">
        <v>36</v>
      </c>
      <c r="D68" s="2" t="s">
        <v>210</v>
      </c>
      <c r="E68" s="1" t="s">
        <v>107</v>
      </c>
    </row>
    <row r="69" spans="1:5" s="60" customFormat="1" x14ac:dyDescent="0.25">
      <c r="A69" s="59"/>
      <c r="B69" s="94">
        <v>66</v>
      </c>
      <c r="C69" s="1" t="s">
        <v>33</v>
      </c>
      <c r="D69" s="106" t="s">
        <v>180</v>
      </c>
      <c r="E69" s="1" t="s">
        <v>178</v>
      </c>
    </row>
    <row r="70" spans="1:5" s="5" customFormat="1" ht="35.25" customHeight="1" x14ac:dyDescent="0.25">
      <c r="A70" s="12"/>
      <c r="B70" s="94">
        <v>67</v>
      </c>
      <c r="C70" s="1" t="s">
        <v>33</v>
      </c>
      <c r="D70" s="2" t="s">
        <v>97</v>
      </c>
      <c r="E70" s="3" t="s">
        <v>98</v>
      </c>
    </row>
    <row r="71" spans="1:5" s="5" customFormat="1" ht="19.5" customHeight="1" x14ac:dyDescent="0.25">
      <c r="A71" s="12"/>
      <c r="B71" s="94">
        <v>68</v>
      </c>
      <c r="C71" s="1" t="s">
        <v>35</v>
      </c>
      <c r="D71" s="106" t="s">
        <v>181</v>
      </c>
      <c r="E71" s="1" t="s">
        <v>166</v>
      </c>
    </row>
    <row r="72" spans="1:5" s="5" customFormat="1" ht="22.5" customHeight="1" x14ac:dyDescent="0.25">
      <c r="A72" s="12"/>
      <c r="B72" s="94">
        <v>69</v>
      </c>
      <c r="C72" s="1" t="s">
        <v>36</v>
      </c>
      <c r="D72" s="106" t="s">
        <v>212</v>
      </c>
      <c r="E72" s="1" t="s">
        <v>38</v>
      </c>
    </row>
    <row r="73" spans="1:5" s="25" customFormat="1" x14ac:dyDescent="0.25">
      <c r="A73" s="54"/>
      <c r="B73" s="94">
        <v>70</v>
      </c>
      <c r="C73" s="1" t="s">
        <v>30</v>
      </c>
      <c r="D73" s="2" t="s">
        <v>151</v>
      </c>
      <c r="E73" s="3" t="s">
        <v>40</v>
      </c>
    </row>
    <row r="74" spans="1:5" s="25" customFormat="1" ht="135" customHeight="1" x14ac:dyDescent="0.25">
      <c r="A74" s="55"/>
      <c r="B74" s="94">
        <v>71</v>
      </c>
      <c r="C74" s="1" t="s">
        <v>35</v>
      </c>
      <c r="D74" s="106" t="s">
        <v>213</v>
      </c>
      <c r="E74" s="3" t="s">
        <v>40</v>
      </c>
    </row>
    <row r="75" spans="1:5" s="25" customFormat="1" x14ac:dyDescent="0.25">
      <c r="A75" s="55"/>
      <c r="B75" s="94">
        <v>72</v>
      </c>
      <c r="C75" s="1" t="s">
        <v>34</v>
      </c>
      <c r="D75" s="2" t="s">
        <v>56</v>
      </c>
      <c r="E75" s="3" t="s">
        <v>96</v>
      </c>
    </row>
    <row r="76" spans="1:5" s="25" customFormat="1" x14ac:dyDescent="0.25">
      <c r="A76" s="55"/>
      <c r="B76" s="94">
        <v>73</v>
      </c>
      <c r="C76" s="1" t="s">
        <v>30</v>
      </c>
      <c r="D76" s="2" t="s">
        <v>189</v>
      </c>
      <c r="E76" s="3" t="s">
        <v>39</v>
      </c>
    </row>
    <row r="77" spans="1:5" s="25" customFormat="1" ht="25.5" x14ac:dyDescent="0.25">
      <c r="A77" s="55"/>
      <c r="B77" s="94">
        <v>74</v>
      </c>
      <c r="C77" s="1" t="s">
        <v>33</v>
      </c>
      <c r="D77" s="2" t="s">
        <v>186</v>
      </c>
      <c r="E77" s="3" t="s">
        <v>42</v>
      </c>
    </row>
    <row r="78" spans="1:5" s="25" customFormat="1" ht="18" customHeight="1" x14ac:dyDescent="0.25">
      <c r="A78" s="54"/>
      <c r="B78" s="94">
        <v>75</v>
      </c>
      <c r="C78" s="1" t="s">
        <v>33</v>
      </c>
      <c r="D78" s="2" t="s">
        <v>101</v>
      </c>
      <c r="E78" s="3" t="s">
        <v>105</v>
      </c>
    </row>
    <row r="79" spans="1:5" s="25" customFormat="1" ht="18.75" customHeight="1" x14ac:dyDescent="0.25">
      <c r="A79" s="54"/>
      <c r="B79" s="94">
        <v>76</v>
      </c>
      <c r="C79" s="1" t="s">
        <v>33</v>
      </c>
      <c r="D79" s="2" t="s">
        <v>102</v>
      </c>
      <c r="E79" s="3" t="s">
        <v>105</v>
      </c>
    </row>
    <row r="80" spans="1:5" s="25" customFormat="1" ht="18.75" customHeight="1" x14ac:dyDescent="0.25">
      <c r="A80" s="54"/>
      <c r="B80" s="94">
        <v>77</v>
      </c>
      <c r="C80" s="1" t="s">
        <v>33</v>
      </c>
      <c r="D80" s="2" t="s">
        <v>85</v>
      </c>
      <c r="E80" s="3" t="s">
        <v>172</v>
      </c>
    </row>
    <row r="81" spans="1:5" s="25" customFormat="1" ht="18.75" customHeight="1" x14ac:dyDescent="0.25">
      <c r="A81" s="54"/>
      <c r="B81" s="94">
        <v>78</v>
      </c>
      <c r="C81" s="1" t="s">
        <v>33</v>
      </c>
      <c r="D81" s="2" t="s">
        <v>184</v>
      </c>
      <c r="E81" s="3" t="s">
        <v>105</v>
      </c>
    </row>
    <row r="82" spans="1:5" s="25" customFormat="1" ht="18.75" customHeight="1" x14ac:dyDescent="0.25">
      <c r="A82" s="54"/>
      <c r="B82" s="94">
        <v>79</v>
      </c>
      <c r="C82" s="64" t="s">
        <v>33</v>
      </c>
      <c r="D82" s="99" t="s">
        <v>198</v>
      </c>
      <c r="E82" s="64" t="s">
        <v>105</v>
      </c>
    </row>
    <row r="83" spans="1:5" s="25" customFormat="1" ht="20.25" customHeight="1" x14ac:dyDescent="0.25">
      <c r="A83" s="54"/>
      <c r="B83" s="94">
        <v>80</v>
      </c>
      <c r="C83" s="1" t="s">
        <v>36</v>
      </c>
      <c r="D83" s="2" t="s">
        <v>215</v>
      </c>
      <c r="E83" s="3" t="s">
        <v>140</v>
      </c>
    </row>
    <row r="84" spans="1:5" s="25" customFormat="1" ht="20.25" customHeight="1" x14ac:dyDescent="0.25">
      <c r="A84" s="54"/>
      <c r="B84" s="94">
        <v>81</v>
      </c>
      <c r="C84" s="1" t="s">
        <v>30</v>
      </c>
      <c r="D84" s="65" t="s">
        <v>218</v>
      </c>
      <c r="E84" s="1" t="s">
        <v>40</v>
      </c>
    </row>
    <row r="85" spans="1:5" s="25" customFormat="1" ht="39.75" customHeight="1" x14ac:dyDescent="0.25">
      <c r="A85" s="54"/>
      <c r="B85" s="94">
        <v>82</v>
      </c>
      <c r="C85" s="1" t="s">
        <v>33</v>
      </c>
      <c r="D85" s="2" t="s">
        <v>86</v>
      </c>
      <c r="E85" s="3" t="s">
        <v>172</v>
      </c>
    </row>
    <row r="86" spans="1:5" s="25" customFormat="1" ht="48" customHeight="1" x14ac:dyDescent="0.25">
      <c r="A86" s="54"/>
      <c r="B86" s="94">
        <v>83</v>
      </c>
      <c r="C86" s="1" t="s">
        <v>33</v>
      </c>
      <c r="D86" s="106" t="s">
        <v>216</v>
      </c>
      <c r="E86" s="1" t="s">
        <v>178</v>
      </c>
    </row>
    <row r="87" spans="1:5" s="25" customFormat="1" ht="48" customHeight="1" x14ac:dyDescent="0.25">
      <c r="A87" s="54"/>
      <c r="B87" s="94">
        <v>84</v>
      </c>
      <c r="C87" s="1" t="s">
        <v>33</v>
      </c>
      <c r="D87" s="106" t="s">
        <v>217</v>
      </c>
      <c r="E87" s="1" t="s">
        <v>178</v>
      </c>
    </row>
    <row r="88" spans="1:5" s="25" customFormat="1" ht="30.75" customHeight="1" x14ac:dyDescent="0.25">
      <c r="A88" s="54"/>
      <c r="B88" s="94">
        <v>85</v>
      </c>
      <c r="C88" s="64" t="s">
        <v>33</v>
      </c>
      <c r="D88" s="65" t="s">
        <v>88</v>
      </c>
      <c r="E88" s="64" t="s">
        <v>105</v>
      </c>
    </row>
    <row r="89" spans="1:5" s="25" customFormat="1" ht="25.5" x14ac:dyDescent="0.25">
      <c r="A89" s="12"/>
      <c r="B89" s="94">
        <v>86</v>
      </c>
      <c r="C89" s="1" t="s">
        <v>35</v>
      </c>
      <c r="D89" s="106" t="s">
        <v>92</v>
      </c>
      <c r="E89" s="3" t="s">
        <v>27</v>
      </c>
    </row>
    <row r="90" spans="1:5" s="4" customFormat="1" x14ac:dyDescent="0.25">
      <c r="A90" s="12"/>
      <c r="B90" s="94">
        <v>87</v>
      </c>
      <c r="C90" s="1" t="s">
        <v>33</v>
      </c>
      <c r="D90" s="2" t="s">
        <v>220</v>
      </c>
      <c r="E90" s="3" t="s">
        <v>105</v>
      </c>
    </row>
    <row r="91" spans="1:5" s="4" customFormat="1" x14ac:dyDescent="0.25">
      <c r="A91" s="12"/>
      <c r="B91" s="94">
        <v>88</v>
      </c>
      <c r="C91" s="1" t="s">
        <v>33</v>
      </c>
      <c r="D91" s="2" t="s">
        <v>219</v>
      </c>
      <c r="E91" s="3" t="s">
        <v>105</v>
      </c>
    </row>
  </sheetData>
  <autoFilter ref="A3:E91"/>
  <mergeCells count="1">
    <mergeCell ref="D2:E2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9"/>
  <sheetViews>
    <sheetView topLeftCell="A4" workbookViewId="0">
      <selection activeCell="D30" sqref="D30:D36"/>
    </sheetView>
  </sheetViews>
  <sheetFormatPr defaultRowHeight="15" outlineLevelCol="1" x14ac:dyDescent="0.25"/>
  <cols>
    <col min="1" max="1" width="3.7109375" customWidth="1"/>
    <col min="2" max="2" width="3.42578125" customWidth="1"/>
    <col min="3" max="3" width="30.7109375" customWidth="1"/>
    <col min="4" max="4" width="28.28515625" customWidth="1"/>
    <col min="5" max="5" width="25.28515625" customWidth="1"/>
    <col min="6" max="6" width="30.140625" customWidth="1"/>
    <col min="7" max="7" width="24.7109375" customWidth="1" outlineLevel="1"/>
    <col min="8" max="8" width="18.7109375" customWidth="1" outlineLevel="1"/>
    <col min="9" max="9" width="19.5703125" customWidth="1"/>
    <col min="10" max="10" width="14.85546875" customWidth="1" outlineLevel="1"/>
    <col min="11" max="11" width="14.7109375" customWidth="1" outlineLevel="1"/>
    <col min="12" max="17" width="9.140625" outlineLevel="1"/>
    <col min="20" max="20" width="9.140625" outlineLevel="1"/>
  </cols>
  <sheetData>
    <row r="1" spans="1:21" ht="60" customHeight="1" x14ac:dyDescent="0.25">
      <c r="A1" s="95" t="s">
        <v>59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</row>
    <row r="2" spans="1:21" ht="76.5" x14ac:dyDescent="0.25">
      <c r="A2" s="19" t="s">
        <v>45</v>
      </c>
      <c r="B2" s="19" t="s">
        <v>46</v>
      </c>
      <c r="C2" s="19" t="s">
        <v>0</v>
      </c>
      <c r="D2" s="19" t="s">
        <v>1</v>
      </c>
      <c r="E2" s="40" t="s">
        <v>2</v>
      </c>
      <c r="F2" s="41" t="s">
        <v>3</v>
      </c>
      <c r="G2" s="37" t="s">
        <v>4</v>
      </c>
      <c r="H2" s="42" t="s">
        <v>58</v>
      </c>
      <c r="I2" s="42" t="s">
        <v>5</v>
      </c>
      <c r="J2" s="43" t="s">
        <v>6</v>
      </c>
      <c r="K2" s="44" t="s">
        <v>7</v>
      </c>
      <c r="L2" s="45" t="s">
        <v>8</v>
      </c>
      <c r="M2" s="46" t="s">
        <v>9</v>
      </c>
      <c r="N2" s="46" t="s">
        <v>8</v>
      </c>
      <c r="O2" s="46" t="s">
        <v>10</v>
      </c>
      <c r="P2" s="46" t="s">
        <v>8</v>
      </c>
      <c r="Q2" s="46" t="s">
        <v>11</v>
      </c>
      <c r="R2" s="46" t="s">
        <v>31</v>
      </c>
      <c r="S2" s="44" t="s">
        <v>12</v>
      </c>
      <c r="T2" s="45" t="s">
        <v>8</v>
      </c>
      <c r="U2" s="46" t="s">
        <v>13</v>
      </c>
    </row>
    <row r="3" spans="1:21" x14ac:dyDescent="0.25">
      <c r="A3" s="17">
        <v>1</v>
      </c>
      <c r="B3" s="17" t="s">
        <v>33</v>
      </c>
      <c r="C3" s="31" t="s">
        <v>20</v>
      </c>
      <c r="D3" s="17" t="s">
        <v>48</v>
      </c>
      <c r="E3" s="30">
        <v>12682426.18</v>
      </c>
      <c r="F3" s="26"/>
      <c r="G3" s="6" t="s">
        <v>15</v>
      </c>
      <c r="H3" s="20">
        <v>1974741.86</v>
      </c>
      <c r="I3" s="20">
        <v>13547411.76</v>
      </c>
      <c r="J3" s="13">
        <v>0</v>
      </c>
      <c r="K3" s="21">
        <v>95.17</v>
      </c>
      <c r="L3" s="22">
        <v>10</v>
      </c>
      <c r="M3" s="23">
        <v>1969</v>
      </c>
      <c r="N3" s="23">
        <v>8</v>
      </c>
      <c r="O3" s="23">
        <v>0</v>
      </c>
      <c r="P3" s="23">
        <v>10</v>
      </c>
      <c r="Q3" s="23">
        <v>5</v>
      </c>
      <c r="R3" s="23">
        <v>10.18</v>
      </c>
      <c r="S3" s="24">
        <v>15.5</v>
      </c>
      <c r="T3" s="22">
        <v>10</v>
      </c>
      <c r="U3" s="6">
        <f>(N3*0.5)+(P3*0.3)+(Q3*0.3)+(L3*0.3)+(T3*0.3)</f>
        <v>14.5</v>
      </c>
    </row>
    <row r="4" spans="1:21" x14ac:dyDescent="0.25">
      <c r="A4" s="17">
        <v>2</v>
      </c>
      <c r="B4" s="17" t="s">
        <v>34</v>
      </c>
      <c r="C4" s="15" t="s">
        <v>52</v>
      </c>
      <c r="D4" s="14" t="s">
        <v>38</v>
      </c>
      <c r="E4" s="29">
        <v>17614480.800000001</v>
      </c>
      <c r="F4" s="6"/>
      <c r="G4" s="6" t="s">
        <v>15</v>
      </c>
      <c r="H4" s="27">
        <v>3055007.37</v>
      </c>
      <c r="I4" s="20">
        <v>21573662.93</v>
      </c>
      <c r="J4" s="9">
        <v>0</v>
      </c>
      <c r="K4" s="10">
        <v>96.8</v>
      </c>
      <c r="L4" s="11">
        <v>10</v>
      </c>
      <c r="M4" s="6">
        <v>1970</v>
      </c>
      <c r="N4" s="6">
        <v>8</v>
      </c>
      <c r="O4" s="6">
        <v>0</v>
      </c>
      <c r="P4" s="6">
        <v>10</v>
      </c>
      <c r="Q4" s="6">
        <v>5</v>
      </c>
      <c r="R4" s="23">
        <v>10.18</v>
      </c>
      <c r="S4" s="32">
        <v>17</v>
      </c>
      <c r="T4" s="11">
        <v>10</v>
      </c>
      <c r="U4" s="6">
        <f t="shared" ref="U4" si="0">(N4*0.5)+(P4*0.3)+(Q4*0.3)+(L4*0.3)+(T4*0.3)</f>
        <v>14.5</v>
      </c>
    </row>
    <row r="5" spans="1:21" x14ac:dyDescent="0.25">
      <c r="E5" s="28">
        <f>SUM(E3:E4)</f>
        <v>30296906.98</v>
      </c>
    </row>
    <row r="8" spans="1:21" x14ac:dyDescent="0.25">
      <c r="E8" s="28">
        <f>SUM(E3:E7)</f>
        <v>60593813.960000001</v>
      </c>
      <c r="H8" s="28"/>
    </row>
    <row r="9" spans="1:21" ht="20.25" customHeight="1" x14ac:dyDescent="0.25">
      <c r="A9" s="95" t="s">
        <v>59</v>
      </c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</row>
    <row r="10" spans="1:21" ht="76.5" x14ac:dyDescent="0.25">
      <c r="A10" s="19" t="s">
        <v>45</v>
      </c>
      <c r="B10" s="19" t="s">
        <v>46</v>
      </c>
      <c r="C10" s="19" t="s">
        <v>0</v>
      </c>
      <c r="D10" s="19" t="s">
        <v>1</v>
      </c>
      <c r="E10" s="40" t="s">
        <v>2</v>
      </c>
      <c r="F10" s="41" t="s">
        <v>83</v>
      </c>
      <c r="G10" s="37" t="s">
        <v>4</v>
      </c>
      <c r="H10" s="42" t="s">
        <v>58</v>
      </c>
      <c r="I10" s="42" t="s">
        <v>5</v>
      </c>
      <c r="J10" s="43" t="s">
        <v>6</v>
      </c>
      <c r="K10" s="44" t="s">
        <v>7</v>
      </c>
      <c r="L10" s="45" t="s">
        <v>8</v>
      </c>
      <c r="M10" s="46" t="s">
        <v>9</v>
      </c>
      <c r="N10" s="46" t="s">
        <v>8</v>
      </c>
      <c r="O10" s="46" t="s">
        <v>10</v>
      </c>
      <c r="P10" s="46" t="s">
        <v>8</v>
      </c>
      <c r="Q10" s="46" t="s">
        <v>11</v>
      </c>
      <c r="R10" s="46" t="s">
        <v>31</v>
      </c>
      <c r="S10" s="44" t="s">
        <v>12</v>
      </c>
      <c r="T10" s="45" t="s">
        <v>8</v>
      </c>
      <c r="U10" s="46" t="s">
        <v>13</v>
      </c>
    </row>
    <row r="11" spans="1:21" x14ac:dyDescent="0.25">
      <c r="A11" s="38">
        <v>1</v>
      </c>
      <c r="B11" s="6" t="s">
        <v>36</v>
      </c>
      <c r="C11" s="15" t="s">
        <v>72</v>
      </c>
      <c r="D11" s="14" t="s">
        <v>73</v>
      </c>
      <c r="E11" s="29">
        <v>6497158.8200000003</v>
      </c>
      <c r="F11" s="49">
        <v>2567800.665238095</v>
      </c>
      <c r="G11" s="14" t="s">
        <v>15</v>
      </c>
      <c r="H11" s="27">
        <v>2835378.96</v>
      </c>
      <c r="I11" s="20">
        <v>14391028.199999999</v>
      </c>
      <c r="J11" s="9">
        <v>0</v>
      </c>
      <c r="K11" s="10">
        <v>94.38</v>
      </c>
      <c r="L11" s="14">
        <v>8</v>
      </c>
      <c r="M11" s="14">
        <v>1988</v>
      </c>
      <c r="N11" s="14">
        <v>2</v>
      </c>
      <c r="O11" s="14">
        <v>0</v>
      </c>
      <c r="P11" s="14">
        <v>10</v>
      </c>
      <c r="Q11" s="14">
        <v>5</v>
      </c>
      <c r="R11" s="14">
        <v>10.18</v>
      </c>
      <c r="S11" s="14" t="s">
        <v>32</v>
      </c>
      <c r="T11" s="14">
        <v>0</v>
      </c>
      <c r="U11" s="6">
        <f t="shared" ref="U11:U20" si="1">(N11*0.5)+(P11*0.3)+(Q11*0.3)+(L11*0.3)+(T11*0.3)</f>
        <v>7.9</v>
      </c>
    </row>
    <row r="12" spans="1:21" x14ac:dyDescent="0.25">
      <c r="A12" s="38">
        <v>2</v>
      </c>
      <c r="B12" s="6" t="s">
        <v>34</v>
      </c>
      <c r="C12" s="15" t="s">
        <v>69</v>
      </c>
      <c r="D12" s="14" t="s">
        <v>84</v>
      </c>
      <c r="E12" s="29">
        <v>16242897.050000001</v>
      </c>
      <c r="F12" s="49">
        <v>6419501.6630952377</v>
      </c>
      <c r="G12" s="14" t="s">
        <v>15</v>
      </c>
      <c r="H12" s="27">
        <v>846530.76</v>
      </c>
      <c r="I12" s="20">
        <v>27395963.02</v>
      </c>
      <c r="J12" s="9">
        <v>0</v>
      </c>
      <c r="K12" s="10">
        <v>95.17</v>
      </c>
      <c r="L12" s="14">
        <v>10</v>
      </c>
      <c r="M12" s="14">
        <v>1994</v>
      </c>
      <c r="N12" s="14">
        <v>2</v>
      </c>
      <c r="O12" s="14"/>
      <c r="P12" s="14">
        <v>10</v>
      </c>
      <c r="Q12" s="14">
        <v>5</v>
      </c>
      <c r="R12" s="14">
        <v>10.18</v>
      </c>
      <c r="S12" s="14" t="s">
        <v>32</v>
      </c>
      <c r="T12" s="14">
        <v>0</v>
      </c>
      <c r="U12" s="6">
        <f t="shared" si="1"/>
        <v>8.5</v>
      </c>
    </row>
    <row r="13" spans="1:21" x14ac:dyDescent="0.25">
      <c r="A13" s="38">
        <v>3</v>
      </c>
      <c r="B13" s="6" t="s">
        <v>36</v>
      </c>
      <c r="C13" s="15" t="s">
        <v>74</v>
      </c>
      <c r="D13" s="14" t="s">
        <v>75</v>
      </c>
      <c r="E13" s="29">
        <v>9745738.2300000004</v>
      </c>
      <c r="F13" s="49">
        <v>3851700.9978571422</v>
      </c>
      <c r="G13" s="14" t="s">
        <v>15</v>
      </c>
      <c r="H13" s="27">
        <v>3984971.57</v>
      </c>
      <c r="I13" s="20">
        <v>19227747.300000001</v>
      </c>
      <c r="J13" s="9">
        <v>0</v>
      </c>
      <c r="K13" s="10">
        <v>100.24</v>
      </c>
      <c r="L13" s="14">
        <v>10</v>
      </c>
      <c r="M13" s="14">
        <v>1995</v>
      </c>
      <c r="N13" s="14">
        <v>2</v>
      </c>
      <c r="O13" s="14">
        <v>2008</v>
      </c>
      <c r="P13" s="14">
        <v>5</v>
      </c>
      <c r="Q13" s="14">
        <v>5</v>
      </c>
      <c r="R13" s="14">
        <v>10.18</v>
      </c>
      <c r="S13" s="13" t="s">
        <v>32</v>
      </c>
      <c r="T13" s="14">
        <v>0</v>
      </c>
      <c r="U13" s="6">
        <f t="shared" si="1"/>
        <v>7</v>
      </c>
    </row>
    <row r="14" spans="1:21" x14ac:dyDescent="0.25">
      <c r="A14" s="38">
        <v>4</v>
      </c>
      <c r="B14" s="17" t="s">
        <v>35</v>
      </c>
      <c r="C14" s="15" t="s">
        <v>53</v>
      </c>
      <c r="D14" s="14" t="s">
        <v>39</v>
      </c>
      <c r="E14" s="29">
        <v>6089500.7359999996</v>
      </c>
      <c r="F14" s="49"/>
      <c r="G14" s="6" t="s">
        <v>15</v>
      </c>
      <c r="H14" s="27">
        <v>1900886.63</v>
      </c>
      <c r="I14" s="20">
        <v>9711694.9800000004</v>
      </c>
      <c r="J14" s="9">
        <v>0</v>
      </c>
      <c r="K14" s="10">
        <v>95.12</v>
      </c>
      <c r="L14" s="11">
        <v>10</v>
      </c>
      <c r="M14" s="6">
        <v>1964</v>
      </c>
      <c r="N14" s="6">
        <v>10</v>
      </c>
      <c r="O14" s="6">
        <v>0</v>
      </c>
      <c r="P14" s="6">
        <v>10</v>
      </c>
      <c r="Q14" s="6">
        <v>5</v>
      </c>
      <c r="R14" s="23">
        <v>10.18</v>
      </c>
      <c r="S14" s="33" t="s">
        <v>32</v>
      </c>
      <c r="T14" s="11">
        <v>0</v>
      </c>
      <c r="U14" s="6">
        <f t="shared" si="1"/>
        <v>12.5</v>
      </c>
    </row>
    <row r="15" spans="1:21" x14ac:dyDescent="0.25">
      <c r="A15" s="38">
        <v>5</v>
      </c>
      <c r="B15" s="6" t="s">
        <v>30</v>
      </c>
      <c r="C15" s="7" t="s">
        <v>25</v>
      </c>
      <c r="D15" s="6" t="s">
        <v>39</v>
      </c>
      <c r="E15" s="30">
        <v>3972112.72</v>
      </c>
      <c r="F15" s="49"/>
      <c r="G15" s="6" t="s">
        <v>15</v>
      </c>
      <c r="H15" s="27">
        <v>1346636.2</v>
      </c>
      <c r="I15" s="20">
        <v>6816959.1799999997</v>
      </c>
      <c r="J15" s="9">
        <v>0</v>
      </c>
      <c r="K15" s="10">
        <v>96.2</v>
      </c>
      <c r="L15" s="11">
        <v>10</v>
      </c>
      <c r="M15" s="6">
        <v>1963</v>
      </c>
      <c r="N15" s="6">
        <v>10</v>
      </c>
      <c r="O15" s="6">
        <v>0</v>
      </c>
      <c r="P15" s="6">
        <v>10</v>
      </c>
      <c r="Q15" s="6">
        <v>5</v>
      </c>
      <c r="R15" s="6">
        <v>11.32</v>
      </c>
      <c r="S15" s="8" t="s">
        <v>32</v>
      </c>
      <c r="T15" s="11">
        <v>0</v>
      </c>
      <c r="U15" s="16">
        <f t="shared" si="1"/>
        <v>12.5</v>
      </c>
    </row>
    <row r="16" spans="1:21" x14ac:dyDescent="0.25">
      <c r="A16" s="38">
        <v>6</v>
      </c>
      <c r="B16" s="34" t="s">
        <v>36</v>
      </c>
      <c r="C16" s="52" t="s">
        <v>55</v>
      </c>
      <c r="D16" s="6" t="s">
        <v>38</v>
      </c>
      <c r="E16" s="47">
        <v>17364942.32</v>
      </c>
      <c r="F16" s="49"/>
      <c r="G16" s="6" t="s">
        <v>15</v>
      </c>
      <c r="H16" s="27">
        <v>2638567.14</v>
      </c>
      <c r="I16" s="42">
        <v>18139863.550000001</v>
      </c>
      <c r="J16" s="9">
        <v>0</v>
      </c>
      <c r="K16" s="10">
        <v>97.6</v>
      </c>
      <c r="L16" s="11">
        <v>10</v>
      </c>
      <c r="M16" s="6">
        <v>1973</v>
      </c>
      <c r="N16" s="6">
        <v>8</v>
      </c>
      <c r="O16" s="6">
        <v>2008</v>
      </c>
      <c r="P16" s="6">
        <v>5</v>
      </c>
      <c r="Q16" s="6">
        <v>5</v>
      </c>
      <c r="R16" s="23">
        <v>10.18</v>
      </c>
      <c r="S16" s="8">
        <v>15</v>
      </c>
      <c r="T16" s="11">
        <v>8</v>
      </c>
      <c r="U16" s="16">
        <f>(N16*0.5)+(P16*0.3)+(Q16*0.3)+(L16*0.3)+(T16*0.3)</f>
        <v>12.4</v>
      </c>
    </row>
    <row r="17" spans="1:21" x14ac:dyDescent="0.25">
      <c r="A17" s="38">
        <v>7</v>
      </c>
      <c r="B17" s="6" t="s">
        <v>30</v>
      </c>
      <c r="C17" s="7" t="s">
        <v>26</v>
      </c>
      <c r="D17" s="6" t="s">
        <v>40</v>
      </c>
      <c r="E17" s="30">
        <v>15602917.329999998</v>
      </c>
      <c r="F17" s="49"/>
      <c r="G17" s="6" t="s">
        <v>15</v>
      </c>
      <c r="H17" s="27">
        <v>2535121.75</v>
      </c>
      <c r="I17" s="20">
        <v>18180004.120000001</v>
      </c>
      <c r="J17" s="9">
        <v>0</v>
      </c>
      <c r="K17" s="10">
        <v>90.37</v>
      </c>
      <c r="L17" s="6">
        <v>8</v>
      </c>
      <c r="M17" s="6">
        <v>1981</v>
      </c>
      <c r="N17" s="6">
        <v>4</v>
      </c>
      <c r="O17" s="6">
        <v>0</v>
      </c>
      <c r="P17" s="6">
        <v>10</v>
      </c>
      <c r="Q17" s="6">
        <v>5</v>
      </c>
      <c r="R17" s="23">
        <v>10.18</v>
      </c>
      <c r="S17" s="8">
        <v>15.5</v>
      </c>
      <c r="T17" s="6">
        <v>10</v>
      </c>
      <c r="U17" s="6">
        <f t="shared" si="1"/>
        <v>11.9</v>
      </c>
    </row>
    <row r="18" spans="1:21" x14ac:dyDescent="0.25">
      <c r="A18" s="38">
        <v>8</v>
      </c>
      <c r="B18" s="6" t="s">
        <v>30</v>
      </c>
      <c r="C18" s="15" t="s">
        <v>76</v>
      </c>
      <c r="D18" s="14" t="s">
        <v>77</v>
      </c>
      <c r="E18" s="29">
        <v>2159877.96</v>
      </c>
      <c r="F18" s="27" t="s">
        <v>78</v>
      </c>
      <c r="G18" s="6" t="s">
        <v>15</v>
      </c>
      <c r="H18" s="27">
        <v>2591671.6</v>
      </c>
      <c r="I18" s="20" t="s">
        <v>79</v>
      </c>
      <c r="J18" s="27">
        <v>15369615.02</v>
      </c>
      <c r="K18" s="10">
        <v>94.9</v>
      </c>
      <c r="L18" s="11">
        <v>8</v>
      </c>
      <c r="M18" s="6">
        <v>1960</v>
      </c>
      <c r="N18" s="6">
        <v>10</v>
      </c>
      <c r="O18" s="6">
        <v>2023</v>
      </c>
      <c r="P18" s="6">
        <v>0</v>
      </c>
      <c r="Q18" s="6">
        <v>5</v>
      </c>
      <c r="R18" s="23">
        <v>10.18</v>
      </c>
      <c r="S18" s="8">
        <v>36.6</v>
      </c>
      <c r="T18" s="11">
        <v>10</v>
      </c>
      <c r="U18" s="6">
        <f t="shared" si="1"/>
        <v>11.9</v>
      </c>
    </row>
    <row r="19" spans="1:21" ht="38.25" x14ac:dyDescent="0.25">
      <c r="A19" s="38">
        <v>9</v>
      </c>
      <c r="B19" s="6" t="s">
        <v>34</v>
      </c>
      <c r="C19" s="15" t="s">
        <v>68</v>
      </c>
      <c r="D19" s="14" t="s">
        <v>66</v>
      </c>
      <c r="E19" s="29">
        <v>2926470.52</v>
      </c>
      <c r="F19" s="14" t="s">
        <v>67</v>
      </c>
      <c r="G19" s="14" t="s">
        <v>15</v>
      </c>
      <c r="H19" s="27">
        <v>1339600.6000000001</v>
      </c>
      <c r="I19" s="20">
        <v>8841955.5999999996</v>
      </c>
      <c r="J19" s="9">
        <v>0</v>
      </c>
      <c r="K19" s="10">
        <v>81.16</v>
      </c>
      <c r="L19" s="14">
        <v>8</v>
      </c>
      <c r="M19" s="14">
        <v>1962</v>
      </c>
      <c r="N19" s="14">
        <v>10</v>
      </c>
      <c r="O19" s="14">
        <v>2009</v>
      </c>
      <c r="P19" s="14">
        <v>1</v>
      </c>
      <c r="Q19" s="14">
        <v>5</v>
      </c>
      <c r="R19" s="14">
        <v>10.18</v>
      </c>
      <c r="S19" s="14">
        <v>15</v>
      </c>
      <c r="T19" s="14">
        <v>8</v>
      </c>
      <c r="U19" s="6">
        <f t="shared" si="1"/>
        <v>11.6</v>
      </c>
    </row>
    <row r="20" spans="1:21" x14ac:dyDescent="0.25">
      <c r="A20" s="38">
        <v>10</v>
      </c>
      <c r="B20" s="34" t="s">
        <v>35</v>
      </c>
      <c r="C20" s="35" t="s">
        <v>17</v>
      </c>
      <c r="D20" s="34" t="s">
        <v>40</v>
      </c>
      <c r="E20" s="30">
        <v>11214968.1875</v>
      </c>
      <c r="F20" s="26"/>
      <c r="G20" s="6" t="s">
        <v>15</v>
      </c>
      <c r="H20" s="27">
        <v>2116965.54</v>
      </c>
      <c r="I20" s="20">
        <v>11364043.939999999</v>
      </c>
      <c r="J20" s="9">
        <v>0</v>
      </c>
      <c r="K20" s="10">
        <v>95.83</v>
      </c>
      <c r="L20" s="11">
        <v>10</v>
      </c>
      <c r="M20" s="6">
        <v>1965</v>
      </c>
      <c r="N20" s="6">
        <v>8</v>
      </c>
      <c r="O20" s="6">
        <v>0</v>
      </c>
      <c r="P20" s="6">
        <v>10</v>
      </c>
      <c r="Q20" s="6">
        <v>5</v>
      </c>
      <c r="R20" s="23">
        <v>10.18</v>
      </c>
      <c r="S20" s="8">
        <v>10.92</v>
      </c>
      <c r="T20" s="11">
        <v>0</v>
      </c>
      <c r="U20" s="16">
        <f t="shared" si="1"/>
        <v>11.5</v>
      </c>
    </row>
    <row r="21" spans="1:21" x14ac:dyDescent="0.25">
      <c r="E21" s="47">
        <f>SUM(E11:E20)</f>
        <v>91816583.87349999</v>
      </c>
      <c r="F21" s="47">
        <f>SUM(F11:F20)</f>
        <v>12839003.326190475</v>
      </c>
    </row>
    <row r="22" spans="1:21" x14ac:dyDescent="0.25">
      <c r="F22" s="28"/>
    </row>
    <row r="23" spans="1:21" x14ac:dyDescent="0.25">
      <c r="F23" s="53">
        <f>F11+F12+F13+E14+E15+E16+E17+E18+E19+E20</f>
        <v>72169793.099690467</v>
      </c>
    </row>
    <row r="25" spans="1:21" ht="76.5" x14ac:dyDescent="0.25">
      <c r="A25" s="19" t="s">
        <v>45</v>
      </c>
      <c r="B25" s="19" t="s">
        <v>46</v>
      </c>
      <c r="C25" s="19" t="s">
        <v>0</v>
      </c>
      <c r="D25" s="19" t="s">
        <v>1</v>
      </c>
      <c r="E25" s="40" t="s">
        <v>2</v>
      </c>
      <c r="F25" s="41" t="s">
        <v>3</v>
      </c>
      <c r="G25" s="37" t="s">
        <v>4</v>
      </c>
      <c r="H25" s="42" t="s">
        <v>58</v>
      </c>
      <c r="I25" s="42" t="s">
        <v>5</v>
      </c>
      <c r="J25" s="44" t="s">
        <v>6</v>
      </c>
      <c r="K25" s="44" t="s">
        <v>7</v>
      </c>
      <c r="L25" s="45" t="s">
        <v>8</v>
      </c>
      <c r="M25" s="46" t="s">
        <v>9</v>
      </c>
      <c r="N25" s="46" t="s">
        <v>8</v>
      </c>
      <c r="O25" s="46" t="s">
        <v>10</v>
      </c>
      <c r="P25" s="46" t="s">
        <v>8</v>
      </c>
      <c r="Q25" s="46" t="s">
        <v>11</v>
      </c>
      <c r="R25" s="46" t="s">
        <v>31</v>
      </c>
      <c r="S25" s="44" t="s">
        <v>12</v>
      </c>
      <c r="T25" s="45" t="s">
        <v>8</v>
      </c>
      <c r="U25" s="46" t="s">
        <v>13</v>
      </c>
    </row>
    <row r="26" spans="1:21" s="18" customFormat="1" x14ac:dyDescent="0.25">
      <c r="A26" s="48">
        <v>1</v>
      </c>
      <c r="B26" s="6" t="s">
        <v>33</v>
      </c>
      <c r="C26" s="15" t="s">
        <v>62</v>
      </c>
      <c r="D26" s="6" t="s">
        <v>63</v>
      </c>
      <c r="E26" s="36">
        <v>6497158.8200000003</v>
      </c>
      <c r="F26" s="49">
        <v>2567800.665238095</v>
      </c>
      <c r="G26" s="51" t="s">
        <v>15</v>
      </c>
      <c r="H26" s="27">
        <v>4079701.88</v>
      </c>
      <c r="I26" s="20">
        <v>20553281.300000001</v>
      </c>
      <c r="J26" s="8">
        <v>3005497.3</v>
      </c>
      <c r="K26" s="8">
        <v>95.42</v>
      </c>
      <c r="L26" s="11">
        <v>10</v>
      </c>
      <c r="M26" s="6">
        <v>1993</v>
      </c>
      <c r="N26" s="6">
        <v>2</v>
      </c>
      <c r="O26" s="6">
        <v>2019</v>
      </c>
      <c r="P26" s="6">
        <v>1</v>
      </c>
      <c r="Q26" s="6">
        <v>5</v>
      </c>
      <c r="R26" s="14">
        <v>10.18</v>
      </c>
      <c r="S26" s="8" t="s">
        <v>32</v>
      </c>
      <c r="T26" s="11">
        <v>0</v>
      </c>
      <c r="U26" s="6">
        <f t="shared" ref="U26" si="2">(N26*0.5)+(P26*0.3)+(Q26*0.3)+(L26*0.3)+(T26*0.3)</f>
        <v>5.8</v>
      </c>
    </row>
    <row r="28" spans="1:21" x14ac:dyDescent="0.25">
      <c r="E28" s="66" t="s">
        <v>125</v>
      </c>
      <c r="F28" s="67">
        <f>F23+E8+F26</f>
        <v>135331407.72492856</v>
      </c>
    </row>
    <row r="29" spans="1:21" s="68" customFormat="1" x14ac:dyDescent="0.25">
      <c r="C29" s="69"/>
      <c r="D29" s="69" t="s">
        <v>130</v>
      </c>
      <c r="E29" s="69" t="s">
        <v>131</v>
      </c>
      <c r="F29" s="70" t="s">
        <v>132</v>
      </c>
      <c r="G29" s="70" t="s">
        <v>134</v>
      </c>
    </row>
    <row r="30" spans="1:21" x14ac:dyDescent="0.25">
      <c r="B30">
        <v>1</v>
      </c>
      <c r="C30" s="15" t="s">
        <v>127</v>
      </c>
      <c r="D30" s="14">
        <v>6</v>
      </c>
      <c r="E30" s="29">
        <v>19491476.460000001</v>
      </c>
      <c r="F30" s="49">
        <v>7703401.9957142845</v>
      </c>
      <c r="G30" s="49">
        <v>9827379.3766666651</v>
      </c>
    </row>
    <row r="31" spans="1:21" x14ac:dyDescent="0.25">
      <c r="B31">
        <v>2</v>
      </c>
      <c r="C31" s="15" t="s">
        <v>128</v>
      </c>
      <c r="D31" s="14">
        <v>1</v>
      </c>
      <c r="E31" s="29">
        <v>3248579.41</v>
      </c>
      <c r="F31" s="49">
        <v>1283900.3326190475</v>
      </c>
      <c r="G31" s="49">
        <v>1637896.56</v>
      </c>
    </row>
    <row r="32" spans="1:21" x14ac:dyDescent="0.25">
      <c r="B32">
        <v>3</v>
      </c>
      <c r="C32" s="15" t="s">
        <v>72</v>
      </c>
      <c r="D32" s="14">
        <v>2</v>
      </c>
      <c r="E32" s="29">
        <v>6497158.8200000003</v>
      </c>
      <c r="F32" s="49">
        <v>2567800.67</v>
      </c>
      <c r="G32" s="49">
        <v>3275793.13</v>
      </c>
    </row>
    <row r="33" spans="2:7" x14ac:dyDescent="0.25">
      <c r="B33">
        <v>4</v>
      </c>
      <c r="C33" s="15" t="s">
        <v>69</v>
      </c>
      <c r="D33" s="14">
        <v>5</v>
      </c>
      <c r="E33" s="29">
        <v>16242897.050000001</v>
      </c>
      <c r="F33" s="49">
        <v>6419501.6630952377</v>
      </c>
      <c r="G33" s="49">
        <v>8189482.8099999996</v>
      </c>
    </row>
    <row r="34" spans="2:7" x14ac:dyDescent="0.25">
      <c r="B34">
        <v>5</v>
      </c>
      <c r="C34" s="15" t="s">
        <v>74</v>
      </c>
      <c r="D34" s="14">
        <v>2</v>
      </c>
      <c r="E34" s="29">
        <v>6497158.8200000003</v>
      </c>
      <c r="F34" s="49">
        <v>2567800.665238095</v>
      </c>
      <c r="G34" s="49">
        <v>3275793.1255555553</v>
      </c>
    </row>
    <row r="35" spans="2:7" x14ac:dyDescent="0.25">
      <c r="B35">
        <v>6</v>
      </c>
      <c r="C35" s="15" t="s">
        <v>133</v>
      </c>
      <c r="D35" s="6">
        <v>6</v>
      </c>
      <c r="E35" s="36">
        <v>19491476.460000001</v>
      </c>
      <c r="F35" s="49">
        <v>7703401.9957142845</v>
      </c>
      <c r="G35" s="49">
        <v>9827379.3800000008</v>
      </c>
    </row>
    <row r="36" spans="2:7" ht="25.5" x14ac:dyDescent="0.25">
      <c r="B36">
        <v>7</v>
      </c>
      <c r="C36" s="15" t="s">
        <v>129</v>
      </c>
      <c r="D36" s="14">
        <v>1</v>
      </c>
      <c r="E36" s="29">
        <v>3248579.41</v>
      </c>
      <c r="F36" s="49">
        <v>1283900.3326190475</v>
      </c>
      <c r="G36" s="49">
        <v>1637896.56</v>
      </c>
    </row>
    <row r="37" spans="2:7" x14ac:dyDescent="0.25">
      <c r="D37">
        <f>SUM(D30:D36)</f>
        <v>23</v>
      </c>
      <c r="E37">
        <f t="shared" ref="E37:F37" si="3">SUM(E30:E36)</f>
        <v>74717326.430000007</v>
      </c>
      <c r="F37">
        <f t="shared" si="3"/>
        <v>29529707.654999997</v>
      </c>
      <c r="G37" s="28">
        <f>SUM(G30:G36)</f>
        <v>37671620.942222223</v>
      </c>
    </row>
    <row r="39" spans="2:7" x14ac:dyDescent="0.25">
      <c r="G39">
        <v>37671620.939999998</v>
      </c>
    </row>
  </sheetData>
  <mergeCells count="2">
    <mergeCell ref="A1:U1"/>
    <mergeCell ref="A9:U9"/>
  </mergeCells>
  <pageMargins left="0.7" right="0.7" top="0.75" bottom="0.75" header="0.3" footer="0.3"/>
  <pageSetup paperSize="9" scale="4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8"/>
  <sheetViews>
    <sheetView topLeftCell="A55" workbookViewId="0">
      <selection activeCell="A64" sqref="A64"/>
    </sheetView>
  </sheetViews>
  <sheetFormatPr defaultRowHeight="15" x14ac:dyDescent="0.25"/>
  <cols>
    <col min="1" max="1" width="26.42578125" customWidth="1"/>
    <col min="2" max="2" width="17.7109375" customWidth="1"/>
    <col min="3" max="3" width="28" customWidth="1"/>
    <col min="4" max="4" width="13.5703125" customWidth="1"/>
    <col min="5" max="5" width="20.42578125" customWidth="1"/>
    <col min="6" max="6" width="19.28515625" customWidth="1"/>
    <col min="7" max="7" width="17.7109375" customWidth="1"/>
    <col min="8" max="8" width="28" style="82" customWidth="1"/>
    <col min="9" max="9" width="13.5703125" customWidth="1"/>
    <col min="10" max="10" width="20.42578125" customWidth="1"/>
    <col min="11" max="11" width="27" customWidth="1"/>
  </cols>
  <sheetData>
    <row r="1" spans="1:11" s="91" customFormat="1" x14ac:dyDescent="0.25"/>
    <row r="2" spans="1:11" ht="45" x14ac:dyDescent="0.25">
      <c r="A2" s="71" t="s">
        <v>109</v>
      </c>
      <c r="B2" s="71">
        <v>12</v>
      </c>
      <c r="C2" s="71">
        <v>1</v>
      </c>
      <c r="D2" s="71">
        <v>30</v>
      </c>
      <c r="E2" s="71">
        <v>1</v>
      </c>
      <c r="F2" s="71">
        <v>1.4</v>
      </c>
      <c r="G2" s="71">
        <f t="shared" ref="G2:G8" si="0">(B2+C2)*(D2+E2)*F2</f>
        <v>564.19999999999993</v>
      </c>
      <c r="H2" s="80" t="s">
        <v>138</v>
      </c>
      <c r="I2" s="71">
        <v>10639.52</v>
      </c>
      <c r="J2" s="73">
        <f t="shared" ref="J2:J7" si="1">G2*I2</f>
        <v>6002817.1839999994</v>
      </c>
    </row>
    <row r="3" spans="1:11" ht="45" x14ac:dyDescent="0.25">
      <c r="A3" s="71" t="s">
        <v>95</v>
      </c>
      <c r="B3" s="71">
        <v>12</v>
      </c>
      <c r="C3" s="71">
        <v>1</v>
      </c>
      <c r="D3" s="71">
        <v>120</v>
      </c>
      <c r="E3" s="71">
        <v>1</v>
      </c>
      <c r="F3" s="71">
        <v>1.4</v>
      </c>
      <c r="G3" s="71">
        <f t="shared" si="0"/>
        <v>2202.1999999999998</v>
      </c>
      <c r="H3" s="80" t="s">
        <v>138</v>
      </c>
      <c r="I3" s="71">
        <v>10639.52</v>
      </c>
      <c r="J3" s="73">
        <f t="shared" si="1"/>
        <v>23430350.943999998</v>
      </c>
    </row>
    <row r="4" spans="1:11" ht="45" x14ac:dyDescent="0.25">
      <c r="A4" s="71" t="s">
        <v>110</v>
      </c>
      <c r="B4" s="71">
        <v>12</v>
      </c>
      <c r="C4" s="71">
        <v>1</v>
      </c>
      <c r="D4" s="71">
        <v>90</v>
      </c>
      <c r="E4" s="71">
        <v>1</v>
      </c>
      <c r="F4" s="71">
        <v>1.4</v>
      </c>
      <c r="G4" s="71">
        <f t="shared" si="0"/>
        <v>1656.1999999999998</v>
      </c>
      <c r="H4" s="80" t="s">
        <v>138</v>
      </c>
      <c r="I4" s="71">
        <v>10639.52</v>
      </c>
      <c r="J4" s="73">
        <f t="shared" si="1"/>
        <v>17621173.024</v>
      </c>
    </row>
    <row r="5" spans="1:11" ht="45" x14ac:dyDescent="0.25">
      <c r="A5" s="71" t="s">
        <v>122</v>
      </c>
      <c r="B5" s="71">
        <v>12</v>
      </c>
      <c r="C5" s="71">
        <v>1</v>
      </c>
      <c r="D5" s="71">
        <v>66</v>
      </c>
      <c r="E5" s="71">
        <v>1</v>
      </c>
      <c r="F5" s="71">
        <v>1.1000000000000001</v>
      </c>
      <c r="G5" s="71">
        <f t="shared" si="0"/>
        <v>958.1</v>
      </c>
      <c r="H5" s="80" t="s">
        <v>141</v>
      </c>
      <c r="I5" s="71">
        <v>6984.42</v>
      </c>
      <c r="J5" s="73">
        <f t="shared" si="1"/>
        <v>6691772.8020000001</v>
      </c>
    </row>
    <row r="6" spans="1:11" ht="45" x14ac:dyDescent="0.25">
      <c r="A6" s="71" t="s">
        <v>113</v>
      </c>
      <c r="B6" s="71">
        <v>12</v>
      </c>
      <c r="C6" s="71">
        <v>1</v>
      </c>
      <c r="D6" s="71">
        <v>92</v>
      </c>
      <c r="E6" s="71">
        <v>1</v>
      </c>
      <c r="F6" s="71">
        <v>1.4</v>
      </c>
      <c r="G6" s="71">
        <f t="shared" si="0"/>
        <v>1692.6</v>
      </c>
      <c r="H6" s="80" t="s">
        <v>139</v>
      </c>
      <c r="I6" s="71">
        <v>8185.19</v>
      </c>
      <c r="J6" s="73">
        <f t="shared" si="1"/>
        <v>13854252.593999999</v>
      </c>
    </row>
    <row r="7" spans="1:11" ht="60" x14ac:dyDescent="0.25">
      <c r="A7" s="78" t="s">
        <v>80</v>
      </c>
      <c r="B7" s="71">
        <v>20</v>
      </c>
      <c r="C7" s="50">
        <v>1</v>
      </c>
      <c r="D7" s="50">
        <v>30</v>
      </c>
      <c r="E7" s="50">
        <v>1</v>
      </c>
      <c r="F7" s="50">
        <v>1.4</v>
      </c>
      <c r="G7" s="74">
        <f t="shared" si="0"/>
        <v>911.4</v>
      </c>
      <c r="H7" s="75" t="s">
        <v>142</v>
      </c>
      <c r="I7" s="76">
        <v>11138.03</v>
      </c>
      <c r="J7" s="77">
        <f t="shared" si="1"/>
        <v>10151200.541999999</v>
      </c>
    </row>
    <row r="8" spans="1:11" ht="45" x14ac:dyDescent="0.25">
      <c r="A8" s="71" t="s">
        <v>106</v>
      </c>
      <c r="B8" s="71">
        <v>12</v>
      </c>
      <c r="C8" s="71">
        <v>1</v>
      </c>
      <c r="D8" s="71">
        <v>58</v>
      </c>
      <c r="E8" s="71">
        <v>1</v>
      </c>
      <c r="F8" s="71">
        <v>1.4</v>
      </c>
      <c r="G8" s="73">
        <f t="shared" si="0"/>
        <v>1073.8</v>
      </c>
      <c r="H8" s="80" t="s">
        <v>138</v>
      </c>
      <c r="I8" s="71">
        <v>10639.52</v>
      </c>
      <c r="J8" s="73">
        <f>H9*I8</f>
        <v>19460746.032000002</v>
      </c>
      <c r="K8">
        <v>2115.36</v>
      </c>
    </row>
    <row r="9" spans="1:11" x14ac:dyDescent="0.25">
      <c r="B9" s="71">
        <v>12</v>
      </c>
      <c r="C9" s="50">
        <v>1</v>
      </c>
      <c r="D9" s="50">
        <v>20</v>
      </c>
      <c r="E9" s="50">
        <v>0.75</v>
      </c>
      <c r="F9" s="50">
        <v>1.4</v>
      </c>
      <c r="G9" s="74">
        <f>(B9+C9)*(D9+E9)*F9*2</f>
        <v>755.3</v>
      </c>
      <c r="H9" s="81">
        <f>G8+G9</f>
        <v>1829.1</v>
      </c>
    </row>
    <row r="10" spans="1:11" ht="45" x14ac:dyDescent="0.25">
      <c r="A10" s="71" t="s">
        <v>108</v>
      </c>
      <c r="B10" s="71">
        <v>12</v>
      </c>
      <c r="C10" s="71">
        <v>1</v>
      </c>
      <c r="D10" s="71">
        <v>54</v>
      </c>
      <c r="E10" s="71">
        <v>1</v>
      </c>
      <c r="F10" s="71">
        <v>1.4</v>
      </c>
      <c r="G10" s="71">
        <f>(B10+C10)*(D10+E10)*F10</f>
        <v>1000.9999999999999</v>
      </c>
      <c r="H10" s="80" t="s">
        <v>139</v>
      </c>
      <c r="I10" s="71">
        <v>8185.19</v>
      </c>
      <c r="J10" s="73">
        <f t="shared" ref="J10:J28" si="2">G10*I10</f>
        <v>8193375.1899999985</v>
      </c>
    </row>
    <row r="11" spans="1:11" ht="45" x14ac:dyDescent="0.25">
      <c r="A11" s="71" t="s">
        <v>114</v>
      </c>
      <c r="B11" s="71"/>
      <c r="C11" s="71"/>
      <c r="D11" s="71"/>
      <c r="E11" s="71"/>
      <c r="F11" s="71"/>
      <c r="G11" s="71">
        <v>1078</v>
      </c>
      <c r="H11" s="80" t="s">
        <v>138</v>
      </c>
      <c r="I11" s="71">
        <v>10639.52</v>
      </c>
      <c r="J11" s="73">
        <f t="shared" si="2"/>
        <v>11469402.560000001</v>
      </c>
    </row>
    <row r="12" spans="1:11" ht="45" x14ac:dyDescent="0.25">
      <c r="A12" s="71" t="s">
        <v>103</v>
      </c>
      <c r="B12" s="71">
        <v>12</v>
      </c>
      <c r="C12" s="71">
        <v>1</v>
      </c>
      <c r="D12" s="71">
        <v>90</v>
      </c>
      <c r="E12" s="71">
        <v>1</v>
      </c>
      <c r="F12" s="71">
        <v>1.4</v>
      </c>
      <c r="G12" s="71">
        <f t="shared" ref="G12:G28" si="3">(B12+C12)*(D12+E12)*F12</f>
        <v>1656.1999999999998</v>
      </c>
      <c r="H12" s="80" t="s">
        <v>138</v>
      </c>
      <c r="I12" s="71">
        <v>10639.52</v>
      </c>
      <c r="J12" s="73">
        <f t="shared" si="2"/>
        <v>17621173.024</v>
      </c>
    </row>
    <row r="13" spans="1:11" ht="60" x14ac:dyDescent="0.25">
      <c r="A13" s="78" t="s">
        <v>120</v>
      </c>
      <c r="B13" s="71">
        <v>12</v>
      </c>
      <c r="C13" s="50">
        <v>1</v>
      </c>
      <c r="D13" s="50">
        <v>58</v>
      </c>
      <c r="E13" s="50">
        <v>1</v>
      </c>
      <c r="F13" s="50">
        <v>1.4</v>
      </c>
      <c r="G13" s="74">
        <f t="shared" si="3"/>
        <v>1073.8</v>
      </c>
      <c r="H13" s="75" t="s">
        <v>142</v>
      </c>
      <c r="I13" s="76">
        <v>11138.03</v>
      </c>
      <c r="J13" s="77">
        <f t="shared" si="2"/>
        <v>11960016.614</v>
      </c>
    </row>
    <row r="14" spans="1:11" ht="60" x14ac:dyDescent="0.25">
      <c r="A14" s="78" t="s">
        <v>135</v>
      </c>
      <c r="B14" s="71">
        <v>12</v>
      </c>
      <c r="C14" s="50">
        <v>1</v>
      </c>
      <c r="D14" s="50">
        <v>68</v>
      </c>
      <c r="E14" s="50">
        <v>1</v>
      </c>
      <c r="F14" s="50">
        <v>1.4</v>
      </c>
      <c r="G14" s="74">
        <f t="shared" si="3"/>
        <v>1255.8</v>
      </c>
      <c r="H14" s="75" t="s">
        <v>142</v>
      </c>
      <c r="I14" s="76">
        <v>11138.03</v>
      </c>
      <c r="J14" s="77">
        <f t="shared" si="2"/>
        <v>13987138.074000001</v>
      </c>
    </row>
    <row r="15" spans="1:11" ht="45" x14ac:dyDescent="0.25">
      <c r="A15" s="71" t="s">
        <v>111</v>
      </c>
      <c r="B15" s="71">
        <v>12</v>
      </c>
      <c r="C15" s="71">
        <v>1</v>
      </c>
      <c r="D15" s="71">
        <v>66</v>
      </c>
      <c r="E15" s="71">
        <v>1</v>
      </c>
      <c r="F15" s="71">
        <v>1.4</v>
      </c>
      <c r="G15" s="71">
        <f t="shared" si="3"/>
        <v>1219.3999999999999</v>
      </c>
      <c r="H15" s="80" t="s">
        <v>139</v>
      </c>
      <c r="I15" s="71">
        <v>8185.19</v>
      </c>
      <c r="J15" s="73">
        <f t="shared" si="2"/>
        <v>9981020.6859999988</v>
      </c>
    </row>
    <row r="16" spans="1:11" ht="45" x14ac:dyDescent="0.25">
      <c r="A16" s="71" t="s">
        <v>119</v>
      </c>
      <c r="B16" s="71">
        <v>12</v>
      </c>
      <c r="C16" s="71">
        <v>1</v>
      </c>
      <c r="D16" s="71">
        <v>56</v>
      </c>
      <c r="E16" s="71">
        <v>1</v>
      </c>
      <c r="F16" s="71">
        <v>1.1000000000000001</v>
      </c>
      <c r="G16" s="71">
        <f t="shared" si="3"/>
        <v>815.1</v>
      </c>
      <c r="H16" s="80" t="s">
        <v>143</v>
      </c>
      <c r="I16" s="71">
        <v>10377.969999999999</v>
      </c>
      <c r="J16" s="73">
        <f t="shared" si="2"/>
        <v>8459083.3469999991</v>
      </c>
    </row>
    <row r="17" spans="1:10" ht="45" x14ac:dyDescent="0.25">
      <c r="A17" s="71" t="s">
        <v>121</v>
      </c>
      <c r="B17" s="71">
        <v>12</v>
      </c>
      <c r="C17" s="71">
        <v>1</v>
      </c>
      <c r="D17" s="71">
        <v>90</v>
      </c>
      <c r="E17" s="71">
        <v>1</v>
      </c>
      <c r="F17" s="71">
        <v>1.1000000000000001</v>
      </c>
      <c r="G17" s="71">
        <f t="shared" si="3"/>
        <v>1301.3000000000002</v>
      </c>
      <c r="H17" s="80" t="s">
        <v>141</v>
      </c>
      <c r="I17" s="71">
        <v>6984.42</v>
      </c>
      <c r="J17" s="73">
        <f t="shared" si="2"/>
        <v>9088825.7460000012</v>
      </c>
    </row>
    <row r="18" spans="1:10" ht="60" x14ac:dyDescent="0.25">
      <c r="A18" s="78" t="s">
        <v>23</v>
      </c>
      <c r="B18" s="71">
        <v>12</v>
      </c>
      <c r="C18" s="50">
        <v>1</v>
      </c>
      <c r="D18" s="50">
        <v>120</v>
      </c>
      <c r="E18" s="50">
        <v>1</v>
      </c>
      <c r="F18" s="50">
        <v>1.4</v>
      </c>
      <c r="G18" s="74">
        <f t="shared" si="3"/>
        <v>2202.1999999999998</v>
      </c>
      <c r="H18" s="75" t="s">
        <v>144</v>
      </c>
      <c r="I18" s="76">
        <v>14508.62</v>
      </c>
      <c r="J18" s="77">
        <f t="shared" si="2"/>
        <v>31950882.963999998</v>
      </c>
    </row>
    <row r="19" spans="1:10" ht="45" x14ac:dyDescent="0.25">
      <c r="A19" s="71" t="s">
        <v>54</v>
      </c>
      <c r="B19" s="71">
        <v>12</v>
      </c>
      <c r="C19" s="71">
        <v>1</v>
      </c>
      <c r="D19" s="71">
        <v>42</v>
      </c>
      <c r="E19" s="71">
        <v>1</v>
      </c>
      <c r="F19" s="71">
        <v>1.4</v>
      </c>
      <c r="G19" s="71">
        <f t="shared" si="3"/>
        <v>782.59999999999991</v>
      </c>
      <c r="H19" s="80" t="s">
        <v>145</v>
      </c>
      <c r="I19" s="71">
        <v>9341.19</v>
      </c>
      <c r="J19" s="73">
        <f t="shared" si="2"/>
        <v>7310415.2939999998</v>
      </c>
    </row>
    <row r="20" spans="1:10" ht="60" x14ac:dyDescent="0.25">
      <c r="A20" s="78" t="s">
        <v>51</v>
      </c>
      <c r="B20" s="71">
        <v>12</v>
      </c>
      <c r="C20" s="50">
        <v>1</v>
      </c>
      <c r="D20" s="50">
        <v>70</v>
      </c>
      <c r="E20" s="50">
        <v>1</v>
      </c>
      <c r="F20" s="50">
        <v>1.4</v>
      </c>
      <c r="G20" s="74">
        <f t="shared" si="3"/>
        <v>1292.1999999999998</v>
      </c>
      <c r="H20" s="75" t="s">
        <v>144</v>
      </c>
      <c r="I20" s="76">
        <v>14508.62</v>
      </c>
      <c r="J20" s="77">
        <f t="shared" si="2"/>
        <v>18748038.763999999</v>
      </c>
    </row>
    <row r="21" spans="1:10" ht="60" x14ac:dyDescent="0.25">
      <c r="A21" s="78" t="s">
        <v>24</v>
      </c>
      <c r="B21" s="71">
        <v>12</v>
      </c>
      <c r="C21" s="50">
        <v>1</v>
      </c>
      <c r="D21" s="50">
        <v>90</v>
      </c>
      <c r="E21" s="50">
        <v>1</v>
      </c>
      <c r="F21" s="50">
        <v>1.4</v>
      </c>
      <c r="G21" s="74">
        <f t="shared" si="3"/>
        <v>1656.1999999999998</v>
      </c>
      <c r="H21" s="75" t="s">
        <v>144</v>
      </c>
      <c r="I21" s="76">
        <v>14508.62</v>
      </c>
      <c r="J21" s="77">
        <f t="shared" si="2"/>
        <v>24029176.443999998</v>
      </c>
    </row>
    <row r="22" spans="1:10" ht="45" x14ac:dyDescent="0.25">
      <c r="A22" s="65" t="s">
        <v>124</v>
      </c>
      <c r="B22" s="71">
        <v>12</v>
      </c>
      <c r="C22" s="71">
        <v>1</v>
      </c>
      <c r="D22" s="71">
        <v>90</v>
      </c>
      <c r="E22" s="71">
        <v>1</v>
      </c>
      <c r="F22" s="71">
        <v>1.1000000000000001</v>
      </c>
      <c r="G22" s="71">
        <f t="shared" si="3"/>
        <v>1301.3000000000002</v>
      </c>
      <c r="H22" s="80" t="s">
        <v>141</v>
      </c>
      <c r="I22" s="71">
        <v>6984.42</v>
      </c>
      <c r="J22" s="73">
        <f t="shared" si="2"/>
        <v>9088825.7460000012</v>
      </c>
    </row>
    <row r="23" spans="1:10" ht="60" x14ac:dyDescent="0.25">
      <c r="A23" s="78" t="s">
        <v>22</v>
      </c>
      <c r="B23" s="71">
        <v>12</v>
      </c>
      <c r="C23" s="50">
        <v>1</v>
      </c>
      <c r="D23" s="50">
        <v>60</v>
      </c>
      <c r="E23" s="50">
        <v>1</v>
      </c>
      <c r="F23" s="50">
        <v>1.4</v>
      </c>
      <c r="G23" s="74">
        <f t="shared" si="3"/>
        <v>1110.1999999999998</v>
      </c>
      <c r="H23" s="75" t="s">
        <v>144</v>
      </c>
      <c r="I23" s="76">
        <v>14508.62</v>
      </c>
      <c r="J23" s="77">
        <f t="shared" si="2"/>
        <v>16107469.923999999</v>
      </c>
    </row>
    <row r="24" spans="1:10" ht="60" x14ac:dyDescent="0.25">
      <c r="A24" s="78" t="s">
        <v>61</v>
      </c>
      <c r="B24" s="71">
        <v>12</v>
      </c>
      <c r="C24" s="50">
        <v>1</v>
      </c>
      <c r="D24" s="50">
        <v>64</v>
      </c>
      <c r="E24" s="50">
        <v>1</v>
      </c>
      <c r="F24" s="50">
        <v>1.4</v>
      </c>
      <c r="G24" s="74">
        <f t="shared" si="3"/>
        <v>1183</v>
      </c>
      <c r="H24" s="75" t="s">
        <v>142</v>
      </c>
      <c r="I24" s="76">
        <v>11138.03</v>
      </c>
      <c r="J24" s="77">
        <f t="shared" si="2"/>
        <v>13176289.49</v>
      </c>
    </row>
    <row r="25" spans="1:10" ht="60" x14ac:dyDescent="0.25">
      <c r="A25" s="78" t="s">
        <v>21</v>
      </c>
      <c r="B25" s="71">
        <v>12</v>
      </c>
      <c r="C25" s="50">
        <v>1</v>
      </c>
      <c r="D25" s="50">
        <v>70</v>
      </c>
      <c r="E25" s="50">
        <v>1</v>
      </c>
      <c r="F25" s="50">
        <v>1.4</v>
      </c>
      <c r="G25" s="74">
        <f t="shared" si="3"/>
        <v>1292.1999999999998</v>
      </c>
      <c r="H25" s="75" t="s">
        <v>142</v>
      </c>
      <c r="I25" s="76">
        <v>11138.03</v>
      </c>
      <c r="J25" s="77">
        <f t="shared" si="2"/>
        <v>14392562.365999999</v>
      </c>
    </row>
    <row r="26" spans="1:10" ht="45" x14ac:dyDescent="0.25">
      <c r="A26" s="71" t="s">
        <v>70</v>
      </c>
      <c r="B26" s="71">
        <v>12</v>
      </c>
      <c r="C26" s="71">
        <v>1</v>
      </c>
      <c r="D26" s="71">
        <v>120</v>
      </c>
      <c r="E26" s="71">
        <v>1</v>
      </c>
      <c r="F26" s="71">
        <v>1.1000000000000001</v>
      </c>
      <c r="G26" s="71">
        <f t="shared" si="3"/>
        <v>1730.3000000000002</v>
      </c>
      <c r="H26" s="80" t="s">
        <v>143</v>
      </c>
      <c r="I26" s="71">
        <v>10377.969999999999</v>
      </c>
      <c r="J26" s="73">
        <f t="shared" si="2"/>
        <v>17957001.491</v>
      </c>
    </row>
    <row r="27" spans="1:10" ht="60" x14ac:dyDescent="0.25">
      <c r="A27" s="78" t="s">
        <v>16</v>
      </c>
      <c r="B27" s="71">
        <v>12</v>
      </c>
      <c r="C27" s="50">
        <v>1</v>
      </c>
      <c r="D27" s="50">
        <v>38</v>
      </c>
      <c r="E27" s="50">
        <v>1</v>
      </c>
      <c r="F27" s="50">
        <v>1.4</v>
      </c>
      <c r="G27" s="74">
        <f t="shared" si="3"/>
        <v>709.8</v>
      </c>
      <c r="H27" s="75" t="s">
        <v>144</v>
      </c>
      <c r="I27" s="76">
        <v>14508.62</v>
      </c>
      <c r="J27" s="77">
        <f t="shared" si="2"/>
        <v>10298218.476</v>
      </c>
    </row>
    <row r="28" spans="1:10" ht="60" x14ac:dyDescent="0.25">
      <c r="A28" s="78" t="s">
        <v>43</v>
      </c>
      <c r="B28" s="71">
        <v>12</v>
      </c>
      <c r="C28" s="50">
        <v>1</v>
      </c>
      <c r="D28" s="50">
        <v>120</v>
      </c>
      <c r="E28" s="50">
        <v>1</v>
      </c>
      <c r="F28" s="50">
        <v>1.4</v>
      </c>
      <c r="G28" s="74">
        <f t="shared" si="3"/>
        <v>2202.1999999999998</v>
      </c>
      <c r="H28" s="75" t="s">
        <v>142</v>
      </c>
      <c r="I28" s="76">
        <v>11138.03</v>
      </c>
      <c r="J28" s="77">
        <f t="shared" si="2"/>
        <v>24528169.666000001</v>
      </c>
    </row>
    <row r="29" spans="1:10" ht="60" x14ac:dyDescent="0.25">
      <c r="A29" s="78" t="s">
        <v>116</v>
      </c>
      <c r="B29" s="71">
        <v>12</v>
      </c>
      <c r="C29" s="50">
        <v>1</v>
      </c>
      <c r="D29" s="50">
        <v>70</v>
      </c>
      <c r="E29" s="50">
        <v>1</v>
      </c>
      <c r="F29" s="50">
        <v>1.4</v>
      </c>
      <c r="G29" s="74">
        <f t="shared" ref="G29:G30" si="4">(B29+C29)*(D29+E29)*F29</f>
        <v>1292.1999999999998</v>
      </c>
      <c r="H29" s="75" t="s">
        <v>144</v>
      </c>
      <c r="I29" s="76">
        <v>14508.62</v>
      </c>
      <c r="J29" s="77">
        <f t="shared" ref="J29:J30" si="5">G29*I29</f>
        <v>18748038.763999999</v>
      </c>
    </row>
    <row r="30" spans="1:10" ht="45" x14ac:dyDescent="0.25">
      <c r="A30" s="65" t="s">
        <v>146</v>
      </c>
      <c r="B30" s="71">
        <v>12</v>
      </c>
      <c r="C30" s="71">
        <v>1</v>
      </c>
      <c r="D30" s="71">
        <v>70</v>
      </c>
      <c r="E30" s="71">
        <v>1</v>
      </c>
      <c r="F30" s="71">
        <v>1.1000000000000001</v>
      </c>
      <c r="G30" s="71">
        <f t="shared" si="4"/>
        <v>1015.3000000000001</v>
      </c>
      <c r="H30" s="80" t="s">
        <v>141</v>
      </c>
      <c r="I30" s="71">
        <v>6984.42</v>
      </c>
      <c r="J30" s="73">
        <f t="shared" si="5"/>
        <v>7091281.6260000002</v>
      </c>
    </row>
    <row r="31" spans="1:10" ht="45" x14ac:dyDescent="0.25">
      <c r="A31" s="71" t="s">
        <v>148</v>
      </c>
      <c r="B31" s="71">
        <v>12</v>
      </c>
      <c r="C31" s="50">
        <v>1</v>
      </c>
      <c r="D31" s="50">
        <v>73</v>
      </c>
      <c r="E31" s="50">
        <v>1</v>
      </c>
      <c r="F31" s="50">
        <v>1.1000000000000001</v>
      </c>
      <c r="G31" s="73">
        <f>(B31+C31)*(D31+E31)*F31</f>
        <v>1058.2</v>
      </c>
      <c r="H31" s="80" t="s">
        <v>149</v>
      </c>
      <c r="I31" s="71">
        <v>6984.42</v>
      </c>
      <c r="J31" s="73">
        <f>G31*I31</f>
        <v>7390913.2439999999</v>
      </c>
    </row>
    <row r="32" spans="1:10" ht="60" x14ac:dyDescent="0.25">
      <c r="A32" s="71" t="s">
        <v>97</v>
      </c>
      <c r="B32" s="50">
        <v>12</v>
      </c>
      <c r="C32" s="50">
        <v>1</v>
      </c>
      <c r="D32" s="50">
        <v>120</v>
      </c>
      <c r="E32" s="50">
        <v>1</v>
      </c>
      <c r="F32" s="50">
        <v>1.2</v>
      </c>
      <c r="G32" s="50">
        <f>(B32+C32)*(D32+E32)*F32</f>
        <v>1887.6</v>
      </c>
      <c r="H32" s="80" t="s">
        <v>150</v>
      </c>
      <c r="I32" s="76">
        <v>14508.62</v>
      </c>
      <c r="J32" s="77">
        <f>G32*I32</f>
        <v>27386471.112</v>
      </c>
    </row>
    <row r="33" spans="1:10" ht="60" x14ac:dyDescent="0.25">
      <c r="A33" s="78" t="s">
        <v>151</v>
      </c>
      <c r="B33" s="71">
        <v>12</v>
      </c>
      <c r="C33" s="50">
        <v>0.5</v>
      </c>
      <c r="D33" s="50">
        <v>96</v>
      </c>
      <c r="E33" s="50">
        <v>1</v>
      </c>
      <c r="F33" s="50">
        <v>1.4</v>
      </c>
      <c r="G33" s="74">
        <f t="shared" ref="G33:G35" si="6">(B33+C33)*(D33+E33)*F33</f>
        <v>1697.5</v>
      </c>
      <c r="H33" s="75" t="s">
        <v>142</v>
      </c>
      <c r="I33" s="76">
        <v>11138.03</v>
      </c>
      <c r="J33" s="77">
        <f t="shared" ref="J33:J35" si="7">G33*I33</f>
        <v>18906805.925000001</v>
      </c>
    </row>
    <row r="34" spans="1:10" ht="60" x14ac:dyDescent="0.25">
      <c r="A34" s="78" t="s">
        <v>152</v>
      </c>
      <c r="B34" s="71">
        <v>12</v>
      </c>
      <c r="C34" s="50">
        <v>1</v>
      </c>
      <c r="D34" s="50">
        <v>120</v>
      </c>
      <c r="E34" s="50">
        <v>1</v>
      </c>
      <c r="F34" s="50">
        <v>1.4</v>
      </c>
      <c r="G34" s="74">
        <f t="shared" si="6"/>
        <v>2202.1999999999998</v>
      </c>
      <c r="H34" s="75" t="s">
        <v>144</v>
      </c>
      <c r="I34" s="76">
        <v>14508.62</v>
      </c>
      <c r="J34" s="77">
        <f t="shared" si="7"/>
        <v>31950882.963999998</v>
      </c>
    </row>
    <row r="35" spans="1:10" ht="45" x14ac:dyDescent="0.25">
      <c r="A35" s="71" t="s">
        <v>153</v>
      </c>
      <c r="B35" s="71">
        <v>12</v>
      </c>
      <c r="C35" s="71">
        <v>1</v>
      </c>
      <c r="D35" s="71">
        <v>90</v>
      </c>
      <c r="E35" s="71">
        <v>1</v>
      </c>
      <c r="F35" s="71">
        <v>1.4</v>
      </c>
      <c r="G35" s="71">
        <f t="shared" si="6"/>
        <v>1656.1999999999998</v>
      </c>
      <c r="H35" s="80" t="s">
        <v>138</v>
      </c>
      <c r="I35" s="71">
        <v>10639.52</v>
      </c>
      <c r="J35" s="73">
        <f t="shared" si="7"/>
        <v>17621173.024</v>
      </c>
    </row>
    <row r="36" spans="1:10" ht="45" x14ac:dyDescent="0.25">
      <c r="A36" s="71" t="s">
        <v>154</v>
      </c>
      <c r="B36" s="71">
        <v>12</v>
      </c>
      <c r="C36" s="71">
        <v>1</v>
      </c>
      <c r="D36" s="71">
        <v>55</v>
      </c>
      <c r="E36" s="71">
        <v>1</v>
      </c>
      <c r="F36" s="71">
        <v>1.4</v>
      </c>
      <c r="G36" s="71">
        <f t="shared" ref="G36" si="8">(B36+C36)*(D36+E36)*F36</f>
        <v>1019.1999999999999</v>
      </c>
      <c r="H36" s="80" t="s">
        <v>138</v>
      </c>
      <c r="I36" s="71">
        <v>10639.52</v>
      </c>
      <c r="J36" s="73">
        <f t="shared" ref="J36" si="9">G36*I36</f>
        <v>10843798.784</v>
      </c>
    </row>
    <row r="37" spans="1:10" ht="45" x14ac:dyDescent="0.25">
      <c r="A37" s="39" t="s">
        <v>155</v>
      </c>
      <c r="B37" s="71">
        <v>12</v>
      </c>
      <c r="C37" s="71">
        <v>1</v>
      </c>
      <c r="D37" s="71">
        <v>75</v>
      </c>
      <c r="E37" s="71">
        <v>1</v>
      </c>
      <c r="F37" s="71">
        <v>1.4</v>
      </c>
      <c r="G37" s="71">
        <f t="shared" ref="G37:G39" si="10">(B37+C37)*(D37+E37)*F37</f>
        <v>1383.1999999999998</v>
      </c>
      <c r="H37" s="80" t="s">
        <v>138</v>
      </c>
      <c r="I37" s="71">
        <v>10639.52</v>
      </c>
      <c r="J37" s="73">
        <f t="shared" ref="J37:J39" si="11">G37*I37</f>
        <v>14716584.063999999</v>
      </c>
    </row>
    <row r="38" spans="1:10" ht="45" x14ac:dyDescent="0.25">
      <c r="A38" s="71" t="s">
        <v>82</v>
      </c>
      <c r="B38" s="71">
        <v>12</v>
      </c>
      <c r="C38" s="71">
        <v>1</v>
      </c>
      <c r="D38" s="71">
        <v>90</v>
      </c>
      <c r="E38" s="71">
        <v>1</v>
      </c>
      <c r="F38" s="71">
        <v>1.1000000000000001</v>
      </c>
      <c r="G38" s="71">
        <f t="shared" si="10"/>
        <v>1301.3000000000002</v>
      </c>
      <c r="H38" s="80" t="s">
        <v>141</v>
      </c>
      <c r="I38" s="71">
        <v>6984.42</v>
      </c>
      <c r="J38" s="73">
        <f t="shared" si="11"/>
        <v>9088825.7460000012</v>
      </c>
    </row>
    <row r="39" spans="1:10" ht="60" x14ac:dyDescent="0.25">
      <c r="A39" s="78" t="s">
        <v>156</v>
      </c>
      <c r="B39" s="71">
        <v>12</v>
      </c>
      <c r="C39" s="50">
        <v>1</v>
      </c>
      <c r="D39" s="50">
        <v>100</v>
      </c>
      <c r="E39" s="50">
        <v>1</v>
      </c>
      <c r="F39" s="50">
        <v>1.4</v>
      </c>
      <c r="G39" s="74">
        <f t="shared" si="10"/>
        <v>1838.1999999999998</v>
      </c>
      <c r="H39" s="75" t="s">
        <v>144</v>
      </c>
      <c r="I39" s="76">
        <v>14508.62</v>
      </c>
      <c r="J39" s="77">
        <f t="shared" si="11"/>
        <v>26669745.283999998</v>
      </c>
    </row>
    <row r="40" spans="1:10" ht="60" x14ac:dyDescent="0.25">
      <c r="A40" s="78" t="s">
        <v>159</v>
      </c>
      <c r="B40" s="71">
        <v>12</v>
      </c>
      <c r="C40" s="50">
        <v>1</v>
      </c>
      <c r="D40" s="50">
        <v>68</v>
      </c>
      <c r="E40" s="50">
        <v>1</v>
      </c>
      <c r="F40" s="50">
        <v>1.4</v>
      </c>
      <c r="G40" s="74">
        <f t="shared" ref="G40" si="12">(B40+C40)*(D40+E40)*F40</f>
        <v>1255.8</v>
      </c>
      <c r="H40" s="75" t="s">
        <v>144</v>
      </c>
      <c r="I40" s="76">
        <v>14508.62</v>
      </c>
      <c r="J40" s="77">
        <f t="shared" ref="J40" si="13">G40*I40</f>
        <v>18219924.995999999</v>
      </c>
    </row>
    <row r="41" spans="1:10" ht="60" x14ac:dyDescent="0.25">
      <c r="A41" s="78" t="s">
        <v>160</v>
      </c>
      <c r="B41" s="71">
        <v>12</v>
      </c>
      <c r="C41" s="50">
        <v>1</v>
      </c>
      <c r="D41" s="50">
        <v>70</v>
      </c>
      <c r="E41" s="50">
        <v>1</v>
      </c>
      <c r="F41" s="50">
        <v>1.4</v>
      </c>
      <c r="G41" s="74">
        <f t="shared" ref="G41:G42" si="14">(B41+C41)*(D41+E41)*F41</f>
        <v>1292.1999999999998</v>
      </c>
      <c r="H41" s="75" t="s">
        <v>144</v>
      </c>
      <c r="I41" s="76">
        <v>14508.62</v>
      </c>
      <c r="J41" s="77">
        <f t="shared" ref="J41:J42" si="15">G41*I41</f>
        <v>18748038.763999999</v>
      </c>
    </row>
    <row r="42" spans="1:10" ht="45" x14ac:dyDescent="0.25">
      <c r="A42" s="72" t="s">
        <v>71</v>
      </c>
      <c r="B42" s="71">
        <v>12</v>
      </c>
      <c r="C42" s="71">
        <v>1</v>
      </c>
      <c r="D42" s="71">
        <v>17</v>
      </c>
      <c r="E42" s="71">
        <v>0.75</v>
      </c>
      <c r="F42" s="71">
        <v>1.1000000000000001</v>
      </c>
      <c r="G42" s="71">
        <f t="shared" si="14"/>
        <v>253.82500000000002</v>
      </c>
      <c r="H42" s="80" t="s">
        <v>143</v>
      </c>
      <c r="I42" s="71">
        <v>10377.969999999999</v>
      </c>
      <c r="J42" s="73">
        <f t="shared" si="15"/>
        <v>2634188.2352499999</v>
      </c>
    </row>
    <row r="43" spans="1:10" ht="45" x14ac:dyDescent="0.25">
      <c r="B43" s="71">
        <v>12</v>
      </c>
      <c r="C43" s="71">
        <v>0.5</v>
      </c>
      <c r="D43" s="71">
        <v>34</v>
      </c>
      <c r="E43" s="71">
        <v>0.85</v>
      </c>
      <c r="F43" s="71">
        <v>1.1000000000000001</v>
      </c>
      <c r="G43" s="71">
        <f t="shared" ref="G43:G44" si="16">(B43+C43)*(D43+E43)*F43</f>
        <v>479.18750000000006</v>
      </c>
      <c r="H43" s="80" t="s">
        <v>143</v>
      </c>
      <c r="I43" s="71">
        <v>10377.969999999999</v>
      </c>
      <c r="J43" s="73">
        <f t="shared" ref="J43:J44" si="17">G43*I43</f>
        <v>4972993.4993750006</v>
      </c>
    </row>
    <row r="44" spans="1:10" ht="45" x14ac:dyDescent="0.25">
      <c r="B44" s="71">
        <v>12</v>
      </c>
      <c r="C44" s="71">
        <v>0.5</v>
      </c>
      <c r="D44" s="71">
        <v>22</v>
      </c>
      <c r="E44" s="71">
        <v>1</v>
      </c>
      <c r="F44" s="71">
        <v>1.1000000000000001</v>
      </c>
      <c r="G44" s="71">
        <f t="shared" si="16"/>
        <v>316.25</v>
      </c>
      <c r="H44" s="80" t="s">
        <v>143</v>
      </c>
      <c r="I44" s="71">
        <v>10377.969999999999</v>
      </c>
      <c r="J44" s="73">
        <f t="shared" si="17"/>
        <v>3282033.0124999997</v>
      </c>
    </row>
    <row r="45" spans="1:10" ht="45" x14ac:dyDescent="0.25">
      <c r="B45" s="71">
        <v>12</v>
      </c>
      <c r="C45" s="71">
        <v>0.5</v>
      </c>
      <c r="D45" s="71">
        <v>10</v>
      </c>
      <c r="E45" s="71">
        <v>1</v>
      </c>
      <c r="F45" s="71">
        <v>1.1000000000000001</v>
      </c>
      <c r="G45" s="71">
        <f t="shared" ref="G45:G48" si="18">(B45+C45)*(D45+E45)*F45</f>
        <v>151.25</v>
      </c>
      <c r="H45" s="80" t="s">
        <v>143</v>
      </c>
      <c r="I45" s="71">
        <v>10377.969999999999</v>
      </c>
      <c r="J45" s="73">
        <f t="shared" ref="J45:J48" si="19">G45*I45</f>
        <v>1569667.9624999999</v>
      </c>
    </row>
    <row r="46" spans="1:10" x14ac:dyDescent="0.25">
      <c r="B46" s="71"/>
      <c r="C46" s="71"/>
      <c r="D46" s="71"/>
      <c r="E46" s="71"/>
      <c r="F46" s="71"/>
      <c r="G46" s="71"/>
      <c r="H46" s="80"/>
      <c r="I46" s="71"/>
      <c r="J46" s="73">
        <f>J42+J43+J44+J45</f>
        <v>12458882.709625</v>
      </c>
    </row>
    <row r="47" spans="1:10" ht="45" x14ac:dyDescent="0.25">
      <c r="A47" s="71" t="s">
        <v>161</v>
      </c>
      <c r="B47" s="71">
        <v>12</v>
      </c>
      <c r="C47" s="71">
        <v>1</v>
      </c>
      <c r="D47" s="71">
        <v>70</v>
      </c>
      <c r="E47" s="71">
        <v>1</v>
      </c>
      <c r="F47" s="71">
        <v>1.1000000000000001</v>
      </c>
      <c r="G47" s="71">
        <f t="shared" si="18"/>
        <v>1015.3000000000001</v>
      </c>
      <c r="H47" s="80" t="s">
        <v>141</v>
      </c>
      <c r="I47" s="71">
        <v>6984.42</v>
      </c>
      <c r="J47" s="73">
        <f t="shared" si="19"/>
        <v>7091281.6260000002</v>
      </c>
    </row>
    <row r="48" spans="1:10" ht="45" x14ac:dyDescent="0.25">
      <c r="A48" s="71" t="s">
        <v>56</v>
      </c>
      <c r="B48" s="71">
        <v>12</v>
      </c>
      <c r="C48" s="71">
        <v>1</v>
      </c>
      <c r="D48" s="71">
        <v>55</v>
      </c>
      <c r="E48" s="71">
        <v>1</v>
      </c>
      <c r="F48" s="71">
        <v>1.4</v>
      </c>
      <c r="G48" s="71">
        <f t="shared" si="18"/>
        <v>1019.1999999999999</v>
      </c>
      <c r="H48" s="80" t="s">
        <v>138</v>
      </c>
      <c r="I48" s="71">
        <v>10639.52</v>
      </c>
      <c r="J48" s="73">
        <f t="shared" si="19"/>
        <v>10843798.784</v>
      </c>
    </row>
    <row r="49" spans="1:10" ht="60" x14ac:dyDescent="0.25">
      <c r="A49" s="39" t="s">
        <v>162</v>
      </c>
      <c r="B49" s="50">
        <v>12</v>
      </c>
      <c r="C49" s="50">
        <v>1</v>
      </c>
      <c r="D49" s="50">
        <v>60</v>
      </c>
      <c r="E49" s="50">
        <v>1</v>
      </c>
      <c r="F49" s="50">
        <v>1.2</v>
      </c>
      <c r="G49" s="50">
        <f>(B49+C49)*(D49+E49)*F49</f>
        <v>951.59999999999991</v>
      </c>
      <c r="H49" s="80" t="s">
        <v>150</v>
      </c>
      <c r="I49" s="76">
        <v>14508.62</v>
      </c>
      <c r="J49" s="77">
        <f>G49*I49</f>
        <v>13806402.791999999</v>
      </c>
    </row>
    <row r="50" spans="1:10" ht="45" x14ac:dyDescent="0.25">
      <c r="A50" s="72" t="s">
        <v>104</v>
      </c>
      <c r="B50" s="71">
        <v>12</v>
      </c>
      <c r="C50" s="71">
        <v>1</v>
      </c>
      <c r="D50" s="71">
        <v>50</v>
      </c>
      <c r="E50" s="71">
        <v>1</v>
      </c>
      <c r="F50" s="71">
        <v>1.1000000000000001</v>
      </c>
      <c r="G50" s="71">
        <f t="shared" ref="G50" si="20">(B50+C50)*(D50+E50)*F50</f>
        <v>729.30000000000007</v>
      </c>
      <c r="H50" s="80" t="s">
        <v>143</v>
      </c>
      <c r="I50" s="71">
        <v>10377.969999999999</v>
      </c>
      <c r="J50" s="73">
        <f t="shared" ref="J50" si="21">G50*I50</f>
        <v>7568653.5210000006</v>
      </c>
    </row>
    <row r="51" spans="1:10" ht="45" x14ac:dyDescent="0.25">
      <c r="A51" s="72" t="s">
        <v>101</v>
      </c>
      <c r="B51" s="71">
        <v>12</v>
      </c>
      <c r="C51" s="71">
        <v>0.25</v>
      </c>
      <c r="D51" s="71">
        <v>76</v>
      </c>
      <c r="E51" s="71">
        <v>1</v>
      </c>
      <c r="F51" s="71">
        <v>1.1000000000000001</v>
      </c>
      <c r="G51" s="71">
        <f t="shared" ref="G51" si="22">(B51+C51)*(D51+E51)*F51</f>
        <v>1037.575</v>
      </c>
      <c r="H51" s="80" t="s">
        <v>143</v>
      </c>
      <c r="I51" s="71">
        <v>10377.969999999999</v>
      </c>
      <c r="J51" s="73">
        <f t="shared" ref="J51" si="23">G51*I51</f>
        <v>10767922.222750001</v>
      </c>
    </row>
    <row r="52" spans="1:10" ht="45" x14ac:dyDescent="0.25">
      <c r="B52" s="71">
        <v>12</v>
      </c>
      <c r="C52" s="71">
        <v>1</v>
      </c>
      <c r="D52" s="71">
        <v>20</v>
      </c>
      <c r="E52" s="71">
        <v>0.75</v>
      </c>
      <c r="F52" s="71">
        <v>1.1000000000000001</v>
      </c>
      <c r="G52" s="71">
        <f t="shared" ref="G52" si="24">(B52+C52)*(D52+E52)*F52</f>
        <v>296.72500000000002</v>
      </c>
      <c r="H52" s="80" t="s">
        <v>143</v>
      </c>
      <c r="I52" s="71">
        <v>10377.969999999999</v>
      </c>
      <c r="J52" s="73">
        <f t="shared" ref="J52" si="25">G52*I52</f>
        <v>3079403.1482500001</v>
      </c>
    </row>
    <row r="53" spans="1:10" ht="45" x14ac:dyDescent="0.25">
      <c r="B53" s="71">
        <v>12</v>
      </c>
      <c r="C53" s="71">
        <v>1</v>
      </c>
      <c r="D53" s="71">
        <v>20</v>
      </c>
      <c r="E53" s="71">
        <v>1</v>
      </c>
      <c r="F53" s="71">
        <v>1.1000000000000001</v>
      </c>
      <c r="G53" s="71">
        <f t="shared" ref="G53" si="26">(B53+C53)*(D53+E53)*F53</f>
        <v>300.3</v>
      </c>
      <c r="H53" s="80" t="s">
        <v>143</v>
      </c>
      <c r="I53" s="71">
        <v>10377.969999999999</v>
      </c>
      <c r="J53" s="73">
        <f t="shared" ref="J53" si="27">G53*I53</f>
        <v>3116504.3909999998</v>
      </c>
    </row>
    <row r="54" spans="1:10" x14ac:dyDescent="0.25">
      <c r="J54" s="79">
        <f>J51+J52+J53</f>
        <v>16963829.762000002</v>
      </c>
    </row>
    <row r="55" spans="1:10" x14ac:dyDescent="0.25">
      <c r="A55" s="39" t="s">
        <v>163</v>
      </c>
      <c r="B55" s="71">
        <v>12</v>
      </c>
      <c r="C55" s="71">
        <v>1</v>
      </c>
      <c r="D55" s="71">
        <v>74</v>
      </c>
      <c r="E55" s="71">
        <v>1</v>
      </c>
      <c r="F55" s="71">
        <v>1.4</v>
      </c>
      <c r="G55" s="71">
        <f t="shared" ref="G55" si="28">(B55+C55)*(D55+E55)*F55</f>
        <v>1365</v>
      </c>
      <c r="H55" s="80" t="s">
        <v>164</v>
      </c>
      <c r="I55" s="71">
        <v>10825.28</v>
      </c>
      <c r="J55" s="73">
        <f t="shared" ref="J55" si="29">G55*I55</f>
        <v>14776507.200000001</v>
      </c>
    </row>
    <row r="56" spans="1:10" x14ac:dyDescent="0.25">
      <c r="B56" s="71">
        <v>12</v>
      </c>
      <c r="C56" s="71">
        <v>1</v>
      </c>
      <c r="D56" s="71">
        <v>22</v>
      </c>
      <c r="E56" s="71">
        <v>0.75</v>
      </c>
      <c r="F56" s="71">
        <v>1.4</v>
      </c>
      <c r="G56" s="71">
        <f t="shared" ref="G56" si="30">(B56+C56)*(D56+E56)*F56</f>
        <v>414.04999999999995</v>
      </c>
      <c r="H56" s="80" t="s">
        <v>164</v>
      </c>
      <c r="I56" s="71">
        <v>10825.28</v>
      </c>
      <c r="J56" s="73">
        <f t="shared" ref="J56" si="31">G56*I56</f>
        <v>4482207.1839999994</v>
      </c>
    </row>
    <row r="57" spans="1:10" ht="15.75" thickBot="1" x14ac:dyDescent="0.3">
      <c r="J57" s="79">
        <f>J55+J56</f>
        <v>19258714.384</v>
      </c>
    </row>
    <row r="58" spans="1:10" ht="31.5" x14ac:dyDescent="0.25">
      <c r="A58" s="72" t="s">
        <v>170</v>
      </c>
      <c r="B58" s="83" t="s">
        <v>168</v>
      </c>
      <c r="C58" s="84">
        <f>207*16+26*4+60*4</f>
        <v>3656</v>
      </c>
      <c r="D58" s="84" t="s">
        <v>169</v>
      </c>
      <c r="E58" s="85">
        <f>4785.18</f>
        <v>4785.18</v>
      </c>
      <c r="F58" s="85">
        <f>C58*E58</f>
        <v>17494618.080000002</v>
      </c>
      <c r="G58" s="85">
        <f>C58*192.56</f>
        <v>703999.36</v>
      </c>
      <c r="H58" s="86">
        <f>F58+(G58*1.25)+(F58*2.14/100)+(F58*0.4/100)+350000</f>
        <v>19168980.579232004</v>
      </c>
    </row>
    <row r="59" spans="1:10" x14ac:dyDescent="0.25">
      <c r="A59" s="71" t="s">
        <v>165</v>
      </c>
      <c r="B59" s="71"/>
      <c r="C59" s="71"/>
      <c r="D59" s="71">
        <f>12+12+54+54</f>
        <v>132</v>
      </c>
      <c r="E59" s="71">
        <f>4*3</f>
        <v>12</v>
      </c>
      <c r="F59" s="71"/>
      <c r="G59" s="71">
        <f>D59*E59</f>
        <v>1584</v>
      </c>
      <c r="H59" s="72" t="s">
        <v>171</v>
      </c>
      <c r="I59" s="71">
        <v>5017.8100000000004</v>
      </c>
      <c r="J59" s="87">
        <f>(G59*I59)*1.25*2.14*0.4+250000</f>
        <v>8754585.8128000014</v>
      </c>
    </row>
    <row r="60" spans="1:10" ht="45" x14ac:dyDescent="0.25">
      <c r="A60" s="15" t="s">
        <v>85</v>
      </c>
      <c r="B60" s="71">
        <v>12</v>
      </c>
      <c r="C60" s="71">
        <v>0.75</v>
      </c>
      <c r="D60" s="71">
        <v>35</v>
      </c>
      <c r="E60" s="71">
        <v>1</v>
      </c>
      <c r="F60" s="71">
        <v>1.1000000000000001</v>
      </c>
      <c r="G60" s="71">
        <f t="shared" ref="G60" si="32">(B60+C60)*(D60+E60)*F60</f>
        <v>504.90000000000003</v>
      </c>
      <c r="H60" s="80" t="s">
        <v>143</v>
      </c>
      <c r="I60" s="71">
        <v>10377.969999999999</v>
      </c>
      <c r="J60" s="73">
        <f t="shared" ref="J60" si="33">G60*I60</f>
        <v>5239837.0530000003</v>
      </c>
    </row>
    <row r="61" spans="1:10" ht="45" x14ac:dyDescent="0.25">
      <c r="B61" s="71">
        <v>12</v>
      </c>
      <c r="C61" s="71">
        <v>0.75</v>
      </c>
      <c r="D61" s="71">
        <v>30</v>
      </c>
      <c r="E61" s="71">
        <v>1</v>
      </c>
      <c r="F61" s="71">
        <v>1.1000000000000001</v>
      </c>
      <c r="G61" s="71">
        <f t="shared" ref="G61:G63" si="34">(B61+C61)*(D61+E61)*F61</f>
        <v>434.77500000000003</v>
      </c>
      <c r="H61" s="80" t="s">
        <v>143</v>
      </c>
      <c r="I61" s="71">
        <v>10377.969999999999</v>
      </c>
      <c r="J61" s="73">
        <f t="shared" ref="J61:J63" si="35">G61*I61</f>
        <v>4512081.9067500001</v>
      </c>
    </row>
    <row r="62" spans="1:10" ht="60" x14ac:dyDescent="0.25">
      <c r="A62" s="78" t="s">
        <v>173</v>
      </c>
      <c r="B62" s="71">
        <v>12</v>
      </c>
      <c r="C62" s="50">
        <v>1</v>
      </c>
      <c r="D62" s="50">
        <v>55</v>
      </c>
      <c r="E62" s="50">
        <v>1</v>
      </c>
      <c r="F62" s="50">
        <v>1.4</v>
      </c>
      <c r="G62" s="74">
        <f t="shared" si="34"/>
        <v>1019.1999999999999</v>
      </c>
      <c r="H62" s="75" t="s">
        <v>144</v>
      </c>
      <c r="I62" s="76">
        <v>14508.62</v>
      </c>
      <c r="J62" s="77">
        <f t="shared" si="35"/>
        <v>14787185.504000001</v>
      </c>
    </row>
    <row r="63" spans="1:10" ht="60" x14ac:dyDescent="0.25">
      <c r="A63" s="78" t="s">
        <v>174</v>
      </c>
      <c r="B63" s="71">
        <v>12</v>
      </c>
      <c r="C63" s="50">
        <v>1</v>
      </c>
      <c r="D63" s="50">
        <v>68</v>
      </c>
      <c r="E63" s="50">
        <v>1</v>
      </c>
      <c r="F63" s="50">
        <v>1.4</v>
      </c>
      <c r="G63" s="74">
        <f t="shared" si="34"/>
        <v>1255.8</v>
      </c>
      <c r="H63" s="75" t="s">
        <v>142</v>
      </c>
      <c r="I63" s="76">
        <v>11138.03</v>
      </c>
      <c r="J63" s="77">
        <f t="shared" si="35"/>
        <v>13987138.074000001</v>
      </c>
    </row>
    <row r="64" spans="1:10" ht="60" x14ac:dyDescent="0.25">
      <c r="A64" s="78" t="s">
        <v>175</v>
      </c>
      <c r="B64" s="71">
        <v>12</v>
      </c>
      <c r="C64" s="50">
        <v>1</v>
      </c>
      <c r="D64" s="50">
        <v>72</v>
      </c>
      <c r="E64" s="50">
        <v>1</v>
      </c>
      <c r="F64" s="50">
        <v>1.4</v>
      </c>
      <c r="G64" s="74">
        <f t="shared" ref="G64:G66" si="36">(B64+C64)*(D64+E64)*F64</f>
        <v>1328.6</v>
      </c>
      <c r="H64" s="75" t="s">
        <v>144</v>
      </c>
      <c r="I64" s="76">
        <v>14508.62</v>
      </c>
      <c r="J64" s="77">
        <f t="shared" ref="J64:J66" si="37">G64*I64</f>
        <v>19276152.532000002</v>
      </c>
    </row>
    <row r="65" spans="1:10" ht="45" x14ac:dyDescent="0.25">
      <c r="A65" s="15" t="s">
        <v>49</v>
      </c>
      <c r="B65" s="71">
        <v>12</v>
      </c>
      <c r="C65" s="71">
        <v>1</v>
      </c>
      <c r="D65" s="71">
        <v>132</v>
      </c>
      <c r="E65" s="71">
        <v>1</v>
      </c>
      <c r="F65" s="71">
        <v>1.1000000000000001</v>
      </c>
      <c r="G65" s="71">
        <f t="shared" si="36"/>
        <v>1901.9</v>
      </c>
      <c r="H65" s="80" t="s">
        <v>141</v>
      </c>
      <c r="I65" s="71">
        <v>6984.42</v>
      </c>
      <c r="J65" s="73">
        <f t="shared" si="37"/>
        <v>13283668.398</v>
      </c>
    </row>
    <row r="66" spans="1:10" ht="60" x14ac:dyDescent="0.25">
      <c r="A66" s="78" t="s">
        <v>18</v>
      </c>
      <c r="B66" s="71">
        <v>12</v>
      </c>
      <c r="C66" s="50">
        <v>1</v>
      </c>
      <c r="D66" s="50">
        <v>70</v>
      </c>
      <c r="E66" s="50">
        <v>1</v>
      </c>
      <c r="F66" s="50">
        <v>1.4</v>
      </c>
      <c r="G66" s="74">
        <f t="shared" si="36"/>
        <v>1292.1999999999998</v>
      </c>
      <c r="H66" s="75" t="s">
        <v>142</v>
      </c>
      <c r="I66" s="76">
        <v>11138.03</v>
      </c>
      <c r="J66" s="77">
        <f t="shared" si="37"/>
        <v>14392562.365999999</v>
      </c>
    </row>
    <row r="67" spans="1:10" ht="45" x14ac:dyDescent="0.25">
      <c r="A67" s="71" t="s">
        <v>88</v>
      </c>
      <c r="B67" s="71">
        <v>12</v>
      </c>
      <c r="C67" s="50">
        <v>0.75</v>
      </c>
      <c r="D67" s="50">
        <v>28</v>
      </c>
      <c r="E67" s="50">
        <v>0.75</v>
      </c>
      <c r="F67" s="50">
        <v>1.1000000000000001</v>
      </c>
      <c r="G67" s="73">
        <f>(B67+C67)*(D67+E67)*F67</f>
        <v>403.21875000000006</v>
      </c>
      <c r="H67" s="89" t="s">
        <v>176</v>
      </c>
      <c r="I67" s="71">
        <v>10377.969999999999</v>
      </c>
      <c r="J67" s="73">
        <f>G67*I67</f>
        <v>4184592.0909375004</v>
      </c>
    </row>
    <row r="68" spans="1:10" ht="45" x14ac:dyDescent="0.25">
      <c r="B68" s="71">
        <v>12</v>
      </c>
      <c r="C68" s="50">
        <v>0.75</v>
      </c>
      <c r="D68" s="50">
        <v>30</v>
      </c>
      <c r="E68" s="50">
        <v>0.75</v>
      </c>
      <c r="F68" s="50">
        <v>1.1000000000000001</v>
      </c>
      <c r="G68" s="73">
        <f>(B68+C68)*(D68+E68)*F68</f>
        <v>431.26875000000001</v>
      </c>
      <c r="H68" s="89" t="s">
        <v>176</v>
      </c>
      <c r="I68" s="71">
        <v>10377.969999999999</v>
      </c>
      <c r="J68" s="73">
        <f>G68*I68</f>
        <v>4475694.1494375002</v>
      </c>
    </row>
    <row r="69" spans="1:10" x14ac:dyDescent="0.25">
      <c r="G69" s="79">
        <f>SUM(G67:G68)</f>
        <v>834.48750000000007</v>
      </c>
      <c r="H69" s="88"/>
      <c r="J69" s="79">
        <f>SUM(J67:J68)</f>
        <v>8660286.240375001</v>
      </c>
    </row>
    <row r="70" spans="1:10" ht="60" x14ac:dyDescent="0.25">
      <c r="A70" s="78" t="s">
        <v>19</v>
      </c>
      <c r="B70" s="71">
        <v>12</v>
      </c>
      <c r="C70" s="50">
        <v>1</v>
      </c>
      <c r="D70" s="50">
        <v>61</v>
      </c>
      <c r="E70" s="50">
        <v>1</v>
      </c>
      <c r="F70" s="50">
        <v>1.4</v>
      </c>
      <c r="G70" s="74">
        <f>(B70+C70)*(D70+E70)*F70+(4*6.5*4)</f>
        <v>1232.3999999999999</v>
      </c>
      <c r="H70" s="75" t="s">
        <v>142</v>
      </c>
      <c r="I70" s="76">
        <v>11138.03</v>
      </c>
      <c r="J70" s="77">
        <f t="shared" ref="J70:J71" si="38">G70*I70</f>
        <v>13726508.171999998</v>
      </c>
    </row>
    <row r="71" spans="1:10" ht="45" x14ac:dyDescent="0.25">
      <c r="A71" s="65" t="s">
        <v>177</v>
      </c>
      <c r="B71" s="71">
        <v>12</v>
      </c>
      <c r="C71" s="71">
        <v>0.25</v>
      </c>
      <c r="D71" s="71">
        <v>27</v>
      </c>
      <c r="E71" s="71">
        <v>1</v>
      </c>
      <c r="F71" s="71">
        <v>1.1000000000000001</v>
      </c>
      <c r="G71" s="71">
        <f t="shared" ref="G71" si="39">(B71+C71)*(D71+E71)*F71</f>
        <v>377.3</v>
      </c>
      <c r="H71" s="80" t="s">
        <v>141</v>
      </c>
      <c r="I71" s="71">
        <v>6984.42</v>
      </c>
      <c r="J71" s="73">
        <f t="shared" si="38"/>
        <v>2635221.6660000002</v>
      </c>
    </row>
    <row r="72" spans="1:10" ht="45" x14ac:dyDescent="0.25">
      <c r="B72" s="71">
        <v>12</v>
      </c>
      <c r="C72" s="71">
        <v>0.75</v>
      </c>
      <c r="D72" s="71">
        <v>75</v>
      </c>
      <c r="E72" s="71">
        <v>1</v>
      </c>
      <c r="F72" s="71">
        <v>1.1000000000000001</v>
      </c>
      <c r="G72" s="71">
        <f t="shared" ref="G72" si="40">(B72+C72)*(D72+E72)*F72</f>
        <v>1065.9000000000001</v>
      </c>
      <c r="H72" s="80" t="s">
        <v>141</v>
      </c>
      <c r="I72" s="71">
        <v>6984.42</v>
      </c>
      <c r="J72" s="73">
        <f t="shared" ref="J72" si="41">G72*I72</f>
        <v>7444693.2780000009</v>
      </c>
    </row>
    <row r="73" spans="1:10" x14ac:dyDescent="0.25">
      <c r="J73" s="79">
        <f>J71+J72</f>
        <v>10079914.944000002</v>
      </c>
    </row>
    <row r="74" spans="1:10" ht="60" x14ac:dyDescent="0.25">
      <c r="A74" s="78" t="s">
        <v>179</v>
      </c>
      <c r="B74" s="71">
        <v>14</v>
      </c>
      <c r="C74" s="50">
        <v>1</v>
      </c>
      <c r="D74" s="50">
        <v>88</v>
      </c>
      <c r="E74" s="50">
        <v>1</v>
      </c>
      <c r="F74" s="50">
        <v>1.4</v>
      </c>
      <c r="G74" s="74">
        <f t="shared" ref="G74:G76" si="42">(B74+C74)*(D74+E74)*F74</f>
        <v>1868.9999999999998</v>
      </c>
      <c r="H74" s="75" t="s">
        <v>144</v>
      </c>
      <c r="I74" s="76">
        <v>14508.62</v>
      </c>
      <c r="J74" s="77">
        <f t="shared" ref="J74:J76" si="43">G74*I74</f>
        <v>27116610.779999997</v>
      </c>
    </row>
    <row r="75" spans="1:10" ht="45" x14ac:dyDescent="0.25">
      <c r="A75" s="71" t="s">
        <v>37</v>
      </c>
      <c r="B75" s="71">
        <v>12</v>
      </c>
      <c r="C75" s="71">
        <v>1</v>
      </c>
      <c r="D75" s="71">
        <v>98</v>
      </c>
      <c r="E75" s="71">
        <v>1</v>
      </c>
      <c r="F75" s="71">
        <v>1.4</v>
      </c>
      <c r="G75" s="71">
        <f t="shared" si="42"/>
        <v>1801.8</v>
      </c>
      <c r="H75" s="80" t="s">
        <v>138</v>
      </c>
      <c r="I75" s="71">
        <v>10639.52</v>
      </c>
      <c r="J75" s="73">
        <f t="shared" si="43"/>
        <v>19170287.136</v>
      </c>
    </row>
    <row r="76" spans="1:10" ht="45" x14ac:dyDescent="0.25">
      <c r="A76" s="65" t="s">
        <v>180</v>
      </c>
      <c r="B76" s="71">
        <v>12</v>
      </c>
      <c r="C76" s="71">
        <v>0.75</v>
      </c>
      <c r="D76" s="71">
        <v>85</v>
      </c>
      <c r="E76" s="71">
        <v>1</v>
      </c>
      <c r="F76" s="71">
        <v>1.1000000000000001</v>
      </c>
      <c r="G76" s="71">
        <f t="shared" si="42"/>
        <v>1206.1500000000001</v>
      </c>
      <c r="H76" s="80" t="s">
        <v>141</v>
      </c>
      <c r="I76" s="71">
        <v>6984.42</v>
      </c>
      <c r="J76" s="73">
        <f t="shared" si="43"/>
        <v>8424258.1830000002</v>
      </c>
    </row>
    <row r="77" spans="1:10" ht="45" x14ac:dyDescent="0.25">
      <c r="B77" s="71">
        <v>12</v>
      </c>
      <c r="C77" s="71">
        <v>0.75</v>
      </c>
      <c r="D77" s="71">
        <v>50</v>
      </c>
      <c r="E77" s="71">
        <v>1</v>
      </c>
      <c r="F77" s="71">
        <v>1.1000000000000001</v>
      </c>
      <c r="G77" s="71">
        <f t="shared" ref="G77" si="44">(B77+C77)*(D77+E77)*F77</f>
        <v>715.27500000000009</v>
      </c>
      <c r="H77" s="80" t="s">
        <v>141</v>
      </c>
      <c r="I77" s="71">
        <v>6984.42</v>
      </c>
      <c r="J77" s="73">
        <f t="shared" ref="J77" si="45">G77*I77</f>
        <v>4995781.0155000007</v>
      </c>
    </row>
    <row r="78" spans="1:10" x14ac:dyDescent="0.25">
      <c r="J78" s="79">
        <f>J76+J77</f>
        <v>13420039.1985</v>
      </c>
    </row>
    <row r="79" spans="1:10" x14ac:dyDescent="0.25">
      <c r="A79" s="71" t="s">
        <v>181</v>
      </c>
      <c r="B79" s="71"/>
      <c r="C79" s="71"/>
      <c r="D79" s="71">
        <f>98</f>
        <v>98</v>
      </c>
      <c r="E79" s="71">
        <f>3*3</f>
        <v>9</v>
      </c>
      <c r="F79" s="71"/>
      <c r="G79" s="71">
        <f>D79*E79</f>
        <v>882</v>
      </c>
      <c r="H79" s="72" t="s">
        <v>171</v>
      </c>
      <c r="I79" s="71">
        <v>5017.8100000000004</v>
      </c>
      <c r="J79" s="87">
        <f>(G79*I79)*1.25*2.14*0.4+250000</f>
        <v>4985508.0094000008</v>
      </c>
    </row>
    <row r="80" spans="1:10" ht="60" x14ac:dyDescent="0.25">
      <c r="A80" s="78" t="s">
        <v>182</v>
      </c>
      <c r="B80" s="71">
        <v>12</v>
      </c>
      <c r="C80" s="50">
        <v>1</v>
      </c>
      <c r="D80" s="50">
        <v>100</v>
      </c>
      <c r="E80" s="50">
        <v>1</v>
      </c>
      <c r="F80" s="50">
        <v>1.4</v>
      </c>
      <c r="G80" s="74">
        <f t="shared" ref="G80" si="46">(B80+C80)*(D80+E80)*F80</f>
        <v>1838.1999999999998</v>
      </c>
      <c r="H80" s="75" t="s">
        <v>144</v>
      </c>
      <c r="I80" s="76">
        <v>14508.62</v>
      </c>
      <c r="J80" s="77">
        <f t="shared" ref="J80" si="47">G80*I80</f>
        <v>26669745.283999998</v>
      </c>
    </row>
    <row r="81" spans="1:11" ht="60" x14ac:dyDescent="0.25">
      <c r="A81" s="78" t="s">
        <v>50</v>
      </c>
      <c r="B81" s="71">
        <v>12</v>
      </c>
      <c r="C81" s="50">
        <v>1</v>
      </c>
      <c r="D81" s="50">
        <v>44</v>
      </c>
      <c r="E81" s="50">
        <v>1</v>
      </c>
      <c r="F81" s="50">
        <v>1.4</v>
      </c>
      <c r="G81" s="74">
        <f t="shared" ref="G81" si="48">(B81+C81)*(D81+E81)*F81</f>
        <v>819</v>
      </c>
      <c r="H81" s="75" t="s">
        <v>144</v>
      </c>
      <c r="I81" s="76">
        <v>14508.62</v>
      </c>
      <c r="J81" s="77">
        <f t="shared" ref="J81" si="49">G81*I81</f>
        <v>11882559.780000001</v>
      </c>
    </row>
    <row r="82" spans="1:11" ht="60" x14ac:dyDescent="0.25">
      <c r="B82" s="71">
        <v>12</v>
      </c>
      <c r="C82" s="50">
        <v>0.25</v>
      </c>
      <c r="D82" s="50">
        <v>28</v>
      </c>
      <c r="E82" s="50">
        <v>1</v>
      </c>
      <c r="F82" s="50">
        <v>1.4</v>
      </c>
      <c r="G82" s="74">
        <f t="shared" ref="G82:G83" si="50">(B82+C82)*(D82+E82)*F82</f>
        <v>497.34999999999997</v>
      </c>
      <c r="H82" s="75" t="s">
        <v>144</v>
      </c>
      <c r="I82" s="76">
        <v>14508.62</v>
      </c>
      <c r="J82" s="77">
        <f t="shared" ref="J82:J83" si="51">G82*I82</f>
        <v>7215862.1569999997</v>
      </c>
    </row>
    <row r="83" spans="1:11" ht="60" x14ac:dyDescent="0.25">
      <c r="B83" s="71">
        <v>12</v>
      </c>
      <c r="C83" s="50">
        <v>0.75</v>
      </c>
      <c r="D83" s="50">
        <v>90</v>
      </c>
      <c r="E83" s="50">
        <v>1</v>
      </c>
      <c r="F83" s="50">
        <v>1.4</v>
      </c>
      <c r="G83" s="74">
        <f t="shared" si="50"/>
        <v>1624.35</v>
      </c>
      <c r="H83" s="75" t="s">
        <v>144</v>
      </c>
      <c r="I83" s="76">
        <v>14508.62</v>
      </c>
      <c r="J83" s="77">
        <f t="shared" si="51"/>
        <v>23567076.897</v>
      </c>
    </row>
    <row r="84" spans="1:11" ht="60" x14ac:dyDescent="0.25">
      <c r="B84" s="71">
        <v>12</v>
      </c>
      <c r="C84" s="50">
        <v>0</v>
      </c>
      <c r="D84" s="50">
        <v>50</v>
      </c>
      <c r="E84" s="50">
        <v>1</v>
      </c>
      <c r="F84" s="50">
        <v>1.4</v>
      </c>
      <c r="G84" s="74">
        <f t="shared" ref="G84" si="52">(B84+C84)*(D84+E84)*F84</f>
        <v>856.8</v>
      </c>
      <c r="H84" s="75" t="s">
        <v>144</v>
      </c>
      <c r="I84" s="76">
        <v>14508.62</v>
      </c>
      <c r="J84" s="77">
        <f t="shared" ref="J84" si="53">G84*I84</f>
        <v>12430985.616</v>
      </c>
      <c r="K84" s="79">
        <f>J81+J82+J83+J84</f>
        <v>55096484.450000003</v>
      </c>
    </row>
    <row r="85" spans="1:11" ht="60" x14ac:dyDescent="0.25">
      <c r="B85" s="71">
        <v>20</v>
      </c>
      <c r="C85" s="50">
        <v>0.5</v>
      </c>
      <c r="D85" s="50">
        <v>20</v>
      </c>
      <c r="E85" s="50">
        <v>1</v>
      </c>
      <c r="F85" s="50">
        <v>1.4</v>
      </c>
      <c r="G85" s="74">
        <f t="shared" ref="G85" si="54">(B85+C85)*(D85+E85)*F85</f>
        <v>602.69999999999993</v>
      </c>
      <c r="H85" s="75" t="s">
        <v>144</v>
      </c>
      <c r="I85" s="76">
        <v>14508.62</v>
      </c>
      <c r="J85" s="77">
        <f t="shared" ref="J85" si="55">G85*I85</f>
        <v>8744345.2740000002</v>
      </c>
      <c r="K85" t="s">
        <v>183</v>
      </c>
    </row>
    <row r="86" spans="1:11" x14ac:dyDescent="0.25">
      <c r="J86" s="79">
        <f>J81+J82+J83+J84+J85</f>
        <v>63840829.724000007</v>
      </c>
    </row>
    <row r="87" spans="1:11" ht="45" x14ac:dyDescent="0.25">
      <c r="A87" s="71" t="s">
        <v>184</v>
      </c>
      <c r="B87" s="71">
        <v>16</v>
      </c>
      <c r="C87" s="50">
        <v>1</v>
      </c>
      <c r="D87" s="50">
        <v>32</v>
      </c>
      <c r="E87" s="50">
        <v>1</v>
      </c>
      <c r="F87" s="50">
        <v>1.1000000000000001</v>
      </c>
      <c r="G87" s="73">
        <f>(B87+C87)*(D87+E87)*F87</f>
        <v>617.1</v>
      </c>
      <c r="H87" s="89" t="s">
        <v>176</v>
      </c>
      <c r="I87" s="71">
        <v>10377.969999999999</v>
      </c>
      <c r="J87" s="73">
        <f>G87*I87</f>
        <v>6404245.2869999995</v>
      </c>
    </row>
    <row r="88" spans="1:11" ht="60" x14ac:dyDescent="0.25">
      <c r="A88" s="78" t="s">
        <v>90</v>
      </c>
      <c r="B88" s="71">
        <v>12</v>
      </c>
      <c r="C88" s="50">
        <v>1</v>
      </c>
      <c r="D88" s="50">
        <v>74</v>
      </c>
      <c r="E88" s="50">
        <v>1</v>
      </c>
      <c r="F88" s="50">
        <v>1.4</v>
      </c>
      <c r="G88" s="74">
        <f>(B88+C88)*(D88+E88)*F88+(4*6.5*4)</f>
        <v>1469</v>
      </c>
      <c r="H88" s="75" t="s">
        <v>142</v>
      </c>
      <c r="I88" s="76">
        <v>11138.03</v>
      </c>
      <c r="J88" s="77">
        <f t="shared" ref="J88:J90" si="56">G88*I88</f>
        <v>16361766.07</v>
      </c>
    </row>
    <row r="89" spans="1:11" ht="45" x14ac:dyDescent="0.25">
      <c r="A89" s="65" t="s">
        <v>185</v>
      </c>
      <c r="B89" s="71">
        <v>12</v>
      </c>
      <c r="C89" s="71">
        <v>0.5</v>
      </c>
      <c r="D89" s="71">
        <v>54</v>
      </c>
      <c r="E89" s="71">
        <v>1</v>
      </c>
      <c r="F89" s="71">
        <v>1.1000000000000001</v>
      </c>
      <c r="G89" s="71">
        <f t="shared" ref="G89:G90" si="57">(B89+C89)*(D89+E89)*F89</f>
        <v>756.25000000000011</v>
      </c>
      <c r="H89" s="80" t="s">
        <v>141</v>
      </c>
      <c r="I89" s="71">
        <v>6984.42</v>
      </c>
      <c r="J89" s="73">
        <f t="shared" si="56"/>
        <v>5281967.6250000009</v>
      </c>
    </row>
    <row r="90" spans="1:11" ht="45" x14ac:dyDescent="0.25">
      <c r="B90" s="71">
        <v>17</v>
      </c>
      <c r="C90" s="71">
        <v>1</v>
      </c>
      <c r="D90" s="71">
        <v>17</v>
      </c>
      <c r="E90" s="71">
        <v>0.25</v>
      </c>
      <c r="F90" s="71">
        <v>1.1000000000000001</v>
      </c>
      <c r="G90" s="71">
        <f t="shared" si="57"/>
        <v>341.55</v>
      </c>
      <c r="H90" s="80" t="s">
        <v>141</v>
      </c>
      <c r="I90" s="71">
        <v>6984.42</v>
      </c>
      <c r="J90" s="73">
        <f t="shared" si="56"/>
        <v>2385528.6510000001</v>
      </c>
    </row>
    <row r="91" spans="1:11" ht="45" x14ac:dyDescent="0.25">
      <c r="B91" s="71">
        <v>12</v>
      </c>
      <c r="C91" s="71">
        <v>0.75</v>
      </c>
      <c r="D91" s="71">
        <v>12</v>
      </c>
      <c r="E91" s="71">
        <v>0.5</v>
      </c>
      <c r="F91" s="71">
        <v>1.1000000000000001</v>
      </c>
      <c r="G91" s="73">
        <f t="shared" ref="G91:G94" si="58">(B91+C91)*(D91+E91)*F91</f>
        <v>175.3125</v>
      </c>
      <c r="H91" s="80" t="s">
        <v>141</v>
      </c>
      <c r="I91" s="71">
        <v>6984.42</v>
      </c>
      <c r="J91" s="73">
        <f t="shared" ref="J91:J94" si="59">G91*I91</f>
        <v>1224456.1312500001</v>
      </c>
    </row>
    <row r="92" spans="1:11" ht="45" x14ac:dyDescent="0.25">
      <c r="B92" s="71">
        <v>12</v>
      </c>
      <c r="C92" s="71">
        <v>0.5</v>
      </c>
      <c r="D92" s="71">
        <v>172</v>
      </c>
      <c r="E92" s="71">
        <v>1</v>
      </c>
      <c r="F92" s="71">
        <v>1.1000000000000001</v>
      </c>
      <c r="G92" s="71">
        <f t="shared" si="58"/>
        <v>2378.75</v>
      </c>
      <c r="H92" s="80" t="s">
        <v>141</v>
      </c>
      <c r="I92" s="71">
        <v>6984.42</v>
      </c>
      <c r="J92" s="73">
        <f t="shared" si="59"/>
        <v>16614189.074999999</v>
      </c>
    </row>
    <row r="93" spans="1:11" ht="45" x14ac:dyDescent="0.25">
      <c r="B93" s="71">
        <v>12</v>
      </c>
      <c r="C93" s="71">
        <v>0.5</v>
      </c>
      <c r="D93" s="71">
        <v>48</v>
      </c>
      <c r="E93" s="71">
        <v>1</v>
      </c>
      <c r="F93" s="71">
        <v>1.1000000000000001</v>
      </c>
      <c r="G93" s="71">
        <f t="shared" si="58"/>
        <v>673.75</v>
      </c>
      <c r="H93" s="80" t="s">
        <v>141</v>
      </c>
      <c r="I93" s="71">
        <v>6984.42</v>
      </c>
      <c r="J93" s="73">
        <f t="shared" si="59"/>
        <v>4705752.9749999996</v>
      </c>
    </row>
    <row r="94" spans="1:11" ht="45" x14ac:dyDescent="0.25">
      <c r="B94" s="71">
        <v>12</v>
      </c>
      <c r="C94" s="71">
        <v>0.75</v>
      </c>
      <c r="D94" s="71">
        <v>28</v>
      </c>
      <c r="E94" s="71">
        <v>1</v>
      </c>
      <c r="F94" s="71">
        <v>1.1000000000000001</v>
      </c>
      <c r="G94" s="71">
        <f t="shared" si="58"/>
        <v>406.72500000000002</v>
      </c>
      <c r="H94" s="80" t="s">
        <v>141</v>
      </c>
      <c r="I94" s="71">
        <v>6984.42</v>
      </c>
      <c r="J94" s="73">
        <f t="shared" si="59"/>
        <v>2840738.2245</v>
      </c>
    </row>
    <row r="95" spans="1:11" x14ac:dyDescent="0.25">
      <c r="G95" s="79">
        <f>G89+G90+G91+G92+G93+G94</f>
        <v>4732.3375000000005</v>
      </c>
      <c r="J95" s="79">
        <f>-J89+J90+J91+J92+J93+J94</f>
        <v>22488697.43175</v>
      </c>
    </row>
    <row r="96" spans="1:11" x14ac:dyDescent="0.25">
      <c r="G96" s="29">
        <f>24475933.416/4873.16</f>
        <v>5022.6000000000004</v>
      </c>
      <c r="I96" s="71">
        <v>6984.42</v>
      </c>
      <c r="J96" s="28">
        <f>G96*I96</f>
        <v>35079947.892000005</v>
      </c>
    </row>
    <row r="97" spans="1:10" ht="45" x14ac:dyDescent="0.25">
      <c r="A97" s="71" t="s">
        <v>187</v>
      </c>
      <c r="B97" s="71">
        <v>12</v>
      </c>
      <c r="C97" s="50">
        <v>0.75</v>
      </c>
      <c r="D97" s="50">
        <v>34</v>
      </c>
      <c r="E97" s="50">
        <v>1</v>
      </c>
      <c r="F97" s="50">
        <v>1.1000000000000001</v>
      </c>
      <c r="G97" s="73">
        <f>(B97+C97)*(D97+E97)*F97</f>
        <v>490.87500000000006</v>
      </c>
      <c r="H97" s="72" t="s">
        <v>176</v>
      </c>
      <c r="I97" s="71">
        <v>10377.969999999999</v>
      </c>
      <c r="J97" s="73">
        <f>G97*I97</f>
        <v>5094286.0237500006</v>
      </c>
    </row>
    <row r="98" spans="1:10" ht="45" x14ac:dyDescent="0.25">
      <c r="B98" s="71">
        <v>12</v>
      </c>
      <c r="C98" s="50">
        <v>0.75</v>
      </c>
      <c r="D98" s="50">
        <v>22</v>
      </c>
      <c r="E98" s="50">
        <v>1</v>
      </c>
      <c r="F98" s="50">
        <v>1.1000000000000001</v>
      </c>
      <c r="G98" s="73">
        <f>(B98+C98)*(D98+E98)*F98</f>
        <v>322.57500000000005</v>
      </c>
      <c r="H98" s="72" t="s">
        <v>176</v>
      </c>
      <c r="I98" s="71">
        <v>10377.969999999999</v>
      </c>
      <c r="J98" s="73">
        <f>G98*I98</f>
        <v>3347673.6727500004</v>
      </c>
    </row>
    <row r="99" spans="1:10" x14ac:dyDescent="0.25">
      <c r="H99" s="88"/>
      <c r="J99" s="79">
        <f>SUM(J97:J98)</f>
        <v>8441959.6965000015</v>
      </c>
    </row>
    <row r="100" spans="1:10" ht="45" x14ac:dyDescent="0.25">
      <c r="A100" s="71" t="s">
        <v>118</v>
      </c>
      <c r="B100" s="71">
        <v>13.5</v>
      </c>
      <c r="C100" s="50">
        <v>1</v>
      </c>
      <c r="D100" s="50">
        <v>67</v>
      </c>
      <c r="E100" s="50">
        <v>1</v>
      </c>
      <c r="F100" s="50">
        <v>1.1000000000000001</v>
      </c>
      <c r="G100" s="73">
        <f>(B100+C100)*(D100+E100)*F100</f>
        <v>1084.6000000000001</v>
      </c>
      <c r="H100" s="72" t="s">
        <v>188</v>
      </c>
      <c r="I100" s="71">
        <v>6984.42</v>
      </c>
      <c r="J100" s="73">
        <f>G100*I100</f>
        <v>7575301.932000001</v>
      </c>
    </row>
    <row r="101" spans="1:10" ht="45" x14ac:dyDescent="0.25">
      <c r="B101" s="71">
        <v>13.5</v>
      </c>
      <c r="C101" s="50">
        <v>1</v>
      </c>
      <c r="D101" s="50">
        <v>15</v>
      </c>
      <c r="E101" s="50">
        <v>0.5</v>
      </c>
      <c r="F101" s="50">
        <v>1.1000000000000001</v>
      </c>
      <c r="G101" s="73">
        <f>(B101+C101)*(D101+E101)*F101</f>
        <v>247.22500000000002</v>
      </c>
      <c r="H101" s="72" t="s">
        <v>188</v>
      </c>
      <c r="I101" s="71">
        <v>6984.42</v>
      </c>
      <c r="J101" s="73">
        <f>G101*I101</f>
        <v>1726723.2345000003</v>
      </c>
    </row>
    <row r="102" spans="1:10" ht="45" x14ac:dyDescent="0.25">
      <c r="B102" s="71">
        <v>8</v>
      </c>
      <c r="C102" s="50">
        <v>0</v>
      </c>
      <c r="D102" s="50">
        <v>63</v>
      </c>
      <c r="E102" s="50">
        <v>0.5</v>
      </c>
      <c r="F102" s="50">
        <v>1.1000000000000001</v>
      </c>
      <c r="G102" s="73">
        <f>(B102+C102)*(D102+E102)*F102</f>
        <v>558.80000000000007</v>
      </c>
      <c r="H102" s="72" t="s">
        <v>188</v>
      </c>
      <c r="I102" s="71">
        <v>6984.42</v>
      </c>
      <c r="J102" s="73">
        <f>G102*I102</f>
        <v>3902893.8960000006</v>
      </c>
    </row>
    <row r="103" spans="1:10" ht="45" x14ac:dyDescent="0.25">
      <c r="B103" s="71">
        <v>8</v>
      </c>
      <c r="C103" s="50">
        <v>0.5</v>
      </c>
      <c r="D103" s="50">
        <v>19</v>
      </c>
      <c r="E103" s="50">
        <v>0.5</v>
      </c>
      <c r="F103" s="50">
        <v>1.1000000000000001</v>
      </c>
      <c r="G103" s="73">
        <f>(B103+C103)*(D103+E103)*F103</f>
        <v>182.32500000000002</v>
      </c>
      <c r="H103" s="72" t="s">
        <v>188</v>
      </c>
      <c r="I103" s="71">
        <v>6984.42</v>
      </c>
      <c r="J103" s="73">
        <f>G103*I103</f>
        <v>1273434.3765000002</v>
      </c>
    </row>
    <row r="104" spans="1:10" ht="45" x14ac:dyDescent="0.25">
      <c r="B104" s="71">
        <v>8</v>
      </c>
      <c r="C104" s="50">
        <v>0</v>
      </c>
      <c r="D104" s="50">
        <v>12</v>
      </c>
      <c r="E104" s="50">
        <v>0</v>
      </c>
      <c r="F104" s="50">
        <v>1.1000000000000001</v>
      </c>
      <c r="G104" s="73">
        <f>(B104+C104)*(D104+E104)*F104</f>
        <v>105.60000000000001</v>
      </c>
      <c r="H104" s="72" t="s">
        <v>188</v>
      </c>
      <c r="I104" s="71">
        <v>6984.42</v>
      </c>
      <c r="J104" s="73">
        <f>G104*I104</f>
        <v>737554.75200000009</v>
      </c>
    </row>
    <row r="105" spans="1:10" x14ac:dyDescent="0.25">
      <c r="H105" s="88"/>
      <c r="J105" s="79">
        <f>SUM(J100:J104)</f>
        <v>15215908.191000003</v>
      </c>
    </row>
    <row r="106" spans="1:10" ht="45" x14ac:dyDescent="0.25">
      <c r="A106" s="71" t="s">
        <v>86</v>
      </c>
      <c r="B106" s="71">
        <v>12</v>
      </c>
      <c r="C106" s="50">
        <v>1</v>
      </c>
      <c r="D106" s="50">
        <v>51</v>
      </c>
      <c r="E106" s="50">
        <v>0.75</v>
      </c>
      <c r="F106" s="50">
        <v>1.1000000000000001</v>
      </c>
      <c r="G106" s="73">
        <f>(B106+C106)*(D106+E106)*F106</f>
        <v>740.02500000000009</v>
      </c>
      <c r="H106" s="72" t="s">
        <v>176</v>
      </c>
      <c r="I106" s="71">
        <v>10377.969999999999</v>
      </c>
      <c r="J106" s="73">
        <f>G106*I106</f>
        <v>7679957.2492500003</v>
      </c>
    </row>
    <row r="107" spans="1:10" ht="45" x14ac:dyDescent="0.25">
      <c r="B107" s="71">
        <v>12</v>
      </c>
      <c r="C107" s="50">
        <v>1</v>
      </c>
      <c r="D107" s="50">
        <v>81</v>
      </c>
      <c r="E107" s="50">
        <v>0.75</v>
      </c>
      <c r="F107" s="50">
        <v>1.1000000000000001</v>
      </c>
      <c r="G107" s="73">
        <f>(B107+C107)*(D107+E107)*F107</f>
        <v>1169.0250000000001</v>
      </c>
      <c r="H107" s="72" t="s">
        <v>176</v>
      </c>
      <c r="I107" s="71">
        <v>10377.969999999999</v>
      </c>
      <c r="J107" s="73">
        <f>G107*I107</f>
        <v>12132106.379249999</v>
      </c>
    </row>
    <row r="108" spans="1:10" ht="45" x14ac:dyDescent="0.25">
      <c r="B108" s="71">
        <v>12</v>
      </c>
      <c r="C108" s="50">
        <v>0</v>
      </c>
      <c r="D108" s="50">
        <v>61</v>
      </c>
      <c r="E108" s="50">
        <v>1</v>
      </c>
      <c r="F108" s="50">
        <v>1.1000000000000001</v>
      </c>
      <c r="G108" s="73">
        <f>(B108+C108)*(D108+E108)*F108</f>
        <v>818.40000000000009</v>
      </c>
      <c r="H108" s="72" t="s">
        <v>176</v>
      </c>
      <c r="I108" s="71">
        <v>10377.969999999999</v>
      </c>
      <c r="J108" s="73">
        <f>G108*I108</f>
        <v>8493330.648</v>
      </c>
    </row>
    <row r="109" spans="1:10" x14ac:dyDescent="0.25">
      <c r="G109" s="79">
        <f>SUM(G106:G108)</f>
        <v>2727.4500000000003</v>
      </c>
      <c r="H109" s="88"/>
      <c r="J109" s="79">
        <f>SUM(J106:J108)</f>
        <v>28305394.276500002</v>
      </c>
    </row>
    <row r="110" spans="1:10" ht="45" x14ac:dyDescent="0.25">
      <c r="A110" s="71" t="s">
        <v>89</v>
      </c>
      <c r="B110" s="71">
        <v>12</v>
      </c>
      <c r="C110" s="50">
        <v>1</v>
      </c>
      <c r="D110" s="50">
        <v>136</v>
      </c>
      <c r="E110" s="50">
        <v>1</v>
      </c>
      <c r="F110" s="50">
        <v>1.1000000000000001</v>
      </c>
      <c r="G110" s="73">
        <f>(B110+C110)*(D110+E110)*F110</f>
        <v>1959.1000000000001</v>
      </c>
      <c r="H110" s="72" t="s">
        <v>188</v>
      </c>
      <c r="I110" s="71">
        <v>6984.42</v>
      </c>
      <c r="J110" s="73">
        <f>G110*I110</f>
        <v>13683177.222000001</v>
      </c>
    </row>
    <row r="111" spans="1:10" ht="45" x14ac:dyDescent="0.25">
      <c r="A111" s="71" t="s">
        <v>91</v>
      </c>
      <c r="B111" s="71">
        <v>12</v>
      </c>
      <c r="C111" s="50">
        <v>0.75</v>
      </c>
      <c r="D111" s="50">
        <v>25</v>
      </c>
      <c r="E111" s="50">
        <v>1</v>
      </c>
      <c r="F111" s="50">
        <v>1.1000000000000001</v>
      </c>
      <c r="G111" s="73">
        <f>(B111+C111)*(D111+E111)*F111</f>
        <v>364.65000000000003</v>
      </c>
      <c r="H111" s="72" t="s">
        <v>188</v>
      </c>
      <c r="I111" s="71">
        <v>6984.42</v>
      </c>
      <c r="J111" s="73">
        <f>G111*I111</f>
        <v>2546868.7530000005</v>
      </c>
    </row>
    <row r="112" spans="1:10" ht="45" x14ac:dyDescent="0.25">
      <c r="B112" s="71">
        <v>12</v>
      </c>
      <c r="C112" s="50">
        <v>0.5</v>
      </c>
      <c r="D112" s="50">
        <v>23</v>
      </c>
      <c r="E112" s="50">
        <v>1</v>
      </c>
      <c r="F112" s="50">
        <v>1.1000000000000001</v>
      </c>
      <c r="G112" s="73">
        <f t="shared" ref="G112:G119" si="60">(B112+C112)*(D112+E112)*F112</f>
        <v>330</v>
      </c>
      <c r="H112" s="72" t="s">
        <v>188</v>
      </c>
      <c r="I112" s="71">
        <v>6984.42</v>
      </c>
      <c r="J112" s="73">
        <f t="shared" ref="J112:J119" si="61">G112*I112</f>
        <v>2304858.6</v>
      </c>
    </row>
    <row r="113" spans="1:10" ht="45" x14ac:dyDescent="0.25">
      <c r="B113" s="71">
        <v>12</v>
      </c>
      <c r="C113" s="50">
        <v>0.5</v>
      </c>
      <c r="D113" s="50">
        <v>45</v>
      </c>
      <c r="E113" s="50">
        <v>1</v>
      </c>
      <c r="F113" s="50">
        <v>1.1000000000000001</v>
      </c>
      <c r="G113" s="73">
        <f t="shared" si="60"/>
        <v>632.5</v>
      </c>
      <c r="H113" s="72" t="s">
        <v>188</v>
      </c>
      <c r="I113" s="71">
        <v>6984.42</v>
      </c>
      <c r="J113" s="73">
        <f t="shared" si="61"/>
        <v>4417645.6500000004</v>
      </c>
    </row>
    <row r="114" spans="1:10" ht="45" x14ac:dyDescent="0.25">
      <c r="B114" s="71">
        <v>12</v>
      </c>
      <c r="C114" s="50">
        <v>0.75</v>
      </c>
      <c r="D114" s="50">
        <v>16</v>
      </c>
      <c r="E114" s="50">
        <v>0.75</v>
      </c>
      <c r="F114" s="50">
        <v>1.1000000000000001</v>
      </c>
      <c r="G114" s="73">
        <f t="shared" si="60"/>
        <v>234.91875000000002</v>
      </c>
      <c r="H114" s="72" t="s">
        <v>188</v>
      </c>
      <c r="I114" s="71">
        <v>6984.42</v>
      </c>
      <c r="J114" s="73">
        <f t="shared" si="61"/>
        <v>1640771.2158750002</v>
      </c>
    </row>
    <row r="115" spans="1:10" ht="45" x14ac:dyDescent="0.25">
      <c r="B115" s="71">
        <v>12</v>
      </c>
      <c r="C115" s="50">
        <v>0.25</v>
      </c>
      <c r="D115" s="50">
        <v>12</v>
      </c>
      <c r="E115" s="50">
        <v>1</v>
      </c>
      <c r="F115" s="50">
        <v>1.1000000000000001</v>
      </c>
      <c r="G115" s="73">
        <f t="shared" si="60"/>
        <v>175.17500000000001</v>
      </c>
      <c r="H115" s="72" t="s">
        <v>188</v>
      </c>
      <c r="I115" s="71">
        <v>6984.42</v>
      </c>
      <c r="J115" s="73">
        <f t="shared" si="61"/>
        <v>1223495.7735000001</v>
      </c>
    </row>
    <row r="116" spans="1:10" ht="45" x14ac:dyDescent="0.25">
      <c r="B116" s="71">
        <v>12</v>
      </c>
      <c r="C116" s="50">
        <v>0.5</v>
      </c>
      <c r="D116" s="50">
        <v>67</v>
      </c>
      <c r="E116" s="50">
        <v>1</v>
      </c>
      <c r="F116" s="50">
        <v>1.1000000000000001</v>
      </c>
      <c r="G116" s="73">
        <f t="shared" si="60"/>
        <v>935.00000000000011</v>
      </c>
      <c r="H116" s="72" t="s">
        <v>188</v>
      </c>
      <c r="I116" s="71">
        <v>6984.42</v>
      </c>
      <c r="J116" s="73">
        <f t="shared" si="61"/>
        <v>6530432.7000000011</v>
      </c>
    </row>
    <row r="117" spans="1:10" ht="45" x14ac:dyDescent="0.25">
      <c r="B117" s="71">
        <v>12</v>
      </c>
      <c r="C117" s="50">
        <v>0.5</v>
      </c>
      <c r="D117" s="50">
        <v>22</v>
      </c>
      <c r="E117" s="50">
        <v>1</v>
      </c>
      <c r="F117" s="50">
        <v>1.1000000000000001</v>
      </c>
      <c r="G117" s="73">
        <f t="shared" si="60"/>
        <v>316.25</v>
      </c>
      <c r="H117" s="72" t="s">
        <v>188</v>
      </c>
      <c r="I117" s="71">
        <v>6984.42</v>
      </c>
      <c r="J117" s="73">
        <f t="shared" si="61"/>
        <v>2208822.8250000002</v>
      </c>
    </row>
    <row r="118" spans="1:10" ht="45" x14ac:dyDescent="0.25">
      <c r="B118" s="71">
        <v>12</v>
      </c>
      <c r="C118" s="50">
        <v>1</v>
      </c>
      <c r="D118" s="50">
        <v>6</v>
      </c>
      <c r="E118" s="50">
        <v>0.5</v>
      </c>
      <c r="F118" s="50">
        <v>1.1000000000000001</v>
      </c>
      <c r="G118" s="73">
        <f t="shared" si="60"/>
        <v>92.95</v>
      </c>
      <c r="H118" s="72" t="s">
        <v>188</v>
      </c>
      <c r="I118" s="71">
        <v>6984.42</v>
      </c>
      <c r="J118" s="73">
        <f t="shared" si="61"/>
        <v>649201.83900000004</v>
      </c>
    </row>
    <row r="119" spans="1:10" ht="45" x14ac:dyDescent="0.25">
      <c r="B119" s="71">
        <v>12</v>
      </c>
      <c r="C119" s="50">
        <v>1</v>
      </c>
      <c r="D119" s="50">
        <v>23</v>
      </c>
      <c r="E119" s="50">
        <v>0.75</v>
      </c>
      <c r="F119" s="50">
        <v>1.1000000000000001</v>
      </c>
      <c r="G119" s="73">
        <f t="shared" si="60"/>
        <v>339.625</v>
      </c>
      <c r="H119" s="72" t="s">
        <v>188</v>
      </c>
      <c r="I119" s="71">
        <v>6984.42</v>
      </c>
      <c r="J119" s="73">
        <f t="shared" si="61"/>
        <v>2372083.6425000001</v>
      </c>
    </row>
    <row r="120" spans="1:10" x14ac:dyDescent="0.25">
      <c r="G120" s="79">
        <f>G111+G112+G113+G114+G115+G116+G117+G118+G119</f>
        <v>3421.0687499999999</v>
      </c>
      <c r="J120" s="79">
        <f>J111+J112+J113+J114+J115+J116+J117+J118+J119</f>
        <v>23894180.998875007</v>
      </c>
    </row>
    <row r="121" spans="1:10" x14ac:dyDescent="0.25">
      <c r="G121" s="29">
        <f>17351860.82/4873.16</f>
        <v>3560.7000016416455</v>
      </c>
      <c r="I121" s="71">
        <v>6984.42</v>
      </c>
      <c r="J121" s="28">
        <f t="shared" ref="J121:J127" si="62">G121*I121</f>
        <v>24869424.30546594</v>
      </c>
    </row>
    <row r="122" spans="1:10" ht="45" x14ac:dyDescent="0.25">
      <c r="A122" s="71" t="s">
        <v>93</v>
      </c>
      <c r="B122" s="71">
        <v>12</v>
      </c>
      <c r="C122" s="50">
        <v>1</v>
      </c>
      <c r="D122" s="50">
        <v>33</v>
      </c>
      <c r="E122" s="50">
        <v>1</v>
      </c>
      <c r="F122" s="50">
        <v>1.1000000000000001</v>
      </c>
      <c r="G122" s="73">
        <f t="shared" ref="G122:G127" si="63">(B122+C122)*(D122+E122)*F122</f>
        <v>486.20000000000005</v>
      </c>
      <c r="H122" s="72" t="s">
        <v>176</v>
      </c>
      <c r="I122" s="71">
        <v>10377.969999999999</v>
      </c>
      <c r="J122" s="73">
        <v>5045769.0140000004</v>
      </c>
    </row>
    <row r="123" spans="1:10" ht="45" x14ac:dyDescent="0.25">
      <c r="A123" s="71" t="s">
        <v>94</v>
      </c>
      <c r="B123" s="71">
        <v>12</v>
      </c>
      <c r="C123" s="50">
        <v>1</v>
      </c>
      <c r="D123" s="50">
        <v>29</v>
      </c>
      <c r="E123" s="50">
        <v>1</v>
      </c>
      <c r="F123" s="50">
        <v>1.1000000000000001</v>
      </c>
      <c r="G123" s="73">
        <f t="shared" si="63"/>
        <v>429.00000000000006</v>
      </c>
      <c r="H123" s="72" t="s">
        <v>176</v>
      </c>
      <c r="I123" s="71">
        <v>10377.969999999999</v>
      </c>
      <c r="J123" s="73">
        <f t="shared" si="62"/>
        <v>4452149.13</v>
      </c>
    </row>
    <row r="124" spans="1:10" ht="45" x14ac:dyDescent="0.25">
      <c r="A124" s="80" t="s">
        <v>189</v>
      </c>
      <c r="B124" s="71">
        <v>12</v>
      </c>
      <c r="C124" s="50">
        <v>1</v>
      </c>
      <c r="D124" s="50">
        <v>26</v>
      </c>
      <c r="E124" s="50">
        <v>1</v>
      </c>
      <c r="F124" s="50">
        <v>1.4</v>
      </c>
      <c r="G124" s="71">
        <f t="shared" si="63"/>
        <v>491.4</v>
      </c>
      <c r="H124" s="80" t="s">
        <v>190</v>
      </c>
      <c r="I124" s="77">
        <v>8185.19</v>
      </c>
      <c r="J124" s="77">
        <f t="shared" si="62"/>
        <v>4022202.3659999995</v>
      </c>
    </row>
    <row r="125" spans="1:10" ht="45" x14ac:dyDescent="0.25">
      <c r="A125" s="90"/>
      <c r="B125" s="71">
        <v>15</v>
      </c>
      <c r="C125" s="50">
        <v>1</v>
      </c>
      <c r="D125" s="50">
        <v>14</v>
      </c>
      <c r="E125" s="50">
        <v>1</v>
      </c>
      <c r="F125" s="50">
        <v>1.4</v>
      </c>
      <c r="G125" s="71">
        <f t="shared" si="63"/>
        <v>336</v>
      </c>
      <c r="H125" s="80" t="s">
        <v>190</v>
      </c>
      <c r="I125" s="77">
        <v>8185.19</v>
      </c>
      <c r="J125" s="77">
        <f t="shared" si="62"/>
        <v>2750223.84</v>
      </c>
    </row>
    <row r="126" spans="1:10" ht="45" x14ac:dyDescent="0.25">
      <c r="A126" s="90"/>
      <c r="B126" s="71">
        <v>12</v>
      </c>
      <c r="C126" s="50">
        <v>1</v>
      </c>
      <c r="D126" s="50">
        <v>46</v>
      </c>
      <c r="E126" s="50">
        <v>1</v>
      </c>
      <c r="F126" s="50">
        <v>1.1000000000000001</v>
      </c>
      <c r="G126" s="73">
        <f t="shared" si="63"/>
        <v>672.1</v>
      </c>
      <c r="H126" s="72" t="s">
        <v>149</v>
      </c>
      <c r="I126" s="71">
        <v>6984.42</v>
      </c>
      <c r="J126" s="73">
        <f t="shared" si="62"/>
        <v>4694228.682</v>
      </c>
    </row>
    <row r="127" spans="1:10" ht="45" x14ac:dyDescent="0.25">
      <c r="B127" s="71">
        <v>12</v>
      </c>
      <c r="C127" s="50">
        <v>1</v>
      </c>
      <c r="D127" s="50">
        <v>72</v>
      </c>
      <c r="E127" s="50">
        <v>0</v>
      </c>
      <c r="F127" s="50">
        <v>1.1000000000000001</v>
      </c>
      <c r="G127" s="73">
        <f t="shared" si="63"/>
        <v>1029.6000000000001</v>
      </c>
      <c r="H127" s="72" t="s">
        <v>149</v>
      </c>
      <c r="I127" s="71">
        <v>6984.42</v>
      </c>
      <c r="J127" s="73">
        <f t="shared" si="62"/>
        <v>7191158.8320000013</v>
      </c>
    </row>
    <row r="128" spans="1:10" x14ac:dyDescent="0.25">
      <c r="G128" s="79">
        <f>SUM(G124:G127)</f>
        <v>2529.1000000000004</v>
      </c>
      <c r="H128" s="88"/>
      <c r="J128" s="79">
        <f>SUM(J124:J127)</f>
        <v>18657813.720000003</v>
      </c>
    </row>
  </sheetData>
  <autoFilter ref="A1:K12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очередь</vt:lpstr>
      <vt:lpstr>предложение на 2025</vt:lpstr>
      <vt:lpstr>расчет</vt:lpstr>
      <vt:lpstr>очередь!Область_печати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2025-02-27T08:43:29Z</dcterms:modified>
</cp:coreProperties>
</file>