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4520" activeTab="0"/>
  </bookViews>
  <sheets>
    <sheet name="Лист2" sheetId="1" r:id="rId1"/>
    <sheet name="Общий" sheetId="2" r:id="rId2"/>
  </sheets>
  <definedNames>
    <definedName name="_xlnm.Print_Titles" localSheetId="1">'Общий'!$16:$16</definedName>
    <definedName name="_xlnm.Print_Area" localSheetId="1">'Общий'!$A$1:$N$452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A336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Удалена установка приборов учета
04.05.2008</t>
        </r>
      </text>
    </comment>
    <comment ref="A392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Удален ремонт инженерных систем теплоснабжения
04.05.2008</t>
        </r>
      </text>
    </comment>
    <comment ref="A397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Добавлена установка приборов учета
04.05.2008</t>
        </r>
      </text>
    </comment>
  </commentList>
</comments>
</file>

<file path=xl/sharedStrings.xml><?xml version="1.0" encoding="utf-8"?>
<sst xmlns="http://schemas.openxmlformats.org/spreadsheetml/2006/main" count="1555" uniqueCount="753">
  <si>
    <t>№ п/п</t>
  </si>
  <si>
    <t>Адрес многоквартирного дома</t>
  </si>
  <si>
    <t>Стоимость капитального ремонта, тыс. руб.</t>
  </si>
  <si>
    <t>в том числе за счет средств</t>
  </si>
  <si>
    <t>всего</t>
  </si>
  <si>
    <t>местного бютжета (субсидия)</t>
  </si>
  <si>
    <t>за счет средств Фонда</t>
  </si>
  <si>
    <t>Георгия Исакова,142А</t>
  </si>
  <si>
    <t>Октябрьский район</t>
  </si>
  <si>
    <t>Беляева,26</t>
  </si>
  <si>
    <t>Беляева,28</t>
  </si>
  <si>
    <t>Космонавтов,29</t>
  </si>
  <si>
    <t>Тимуровская,76</t>
  </si>
  <si>
    <t>Тимуровская,70</t>
  </si>
  <si>
    <t>Тимуровская,66</t>
  </si>
  <si>
    <t>Беляева,31</t>
  </si>
  <si>
    <t>Глушкова,15</t>
  </si>
  <si>
    <t>Глушкова,19</t>
  </si>
  <si>
    <t>Глушкова,24</t>
  </si>
  <si>
    <t>Глушкова, 30</t>
  </si>
  <si>
    <t>Глушкова,32</t>
  </si>
  <si>
    <t>40 лет Октября,19</t>
  </si>
  <si>
    <t>Тимуровская,42</t>
  </si>
  <si>
    <t>5-я Западная,87</t>
  </si>
  <si>
    <t>5-я Западная,89</t>
  </si>
  <si>
    <t>Северо-Западная,56</t>
  </si>
  <si>
    <t>Тимуровская,21</t>
  </si>
  <si>
    <t>Глушкова,27</t>
  </si>
  <si>
    <t>Итого</t>
  </si>
  <si>
    <t>Ленинский район</t>
  </si>
  <si>
    <t>6507, 9</t>
  </si>
  <si>
    <t>Гущина,191</t>
  </si>
  <si>
    <t>Кавалерийская,20</t>
  </si>
  <si>
    <t>Монтажников,3</t>
  </si>
  <si>
    <t>Попова,48</t>
  </si>
  <si>
    <t>Попова,72</t>
  </si>
  <si>
    <t>Попова,88</t>
  </si>
  <si>
    <t>Шукшина,26</t>
  </si>
  <si>
    <t>Юрина,305</t>
  </si>
  <si>
    <t>Юрина,220а</t>
  </si>
  <si>
    <t>Гущина,163</t>
  </si>
  <si>
    <t>Малахова,56</t>
  </si>
  <si>
    <t>Малахова,58</t>
  </si>
  <si>
    <t>Малахова,60</t>
  </si>
  <si>
    <t>Островского,16</t>
  </si>
  <si>
    <t>Островского,19</t>
  </si>
  <si>
    <t>Островского,38</t>
  </si>
  <si>
    <t>Островского,50</t>
  </si>
  <si>
    <t>Островского,52</t>
  </si>
  <si>
    <t>Островского,4а</t>
  </si>
  <si>
    <t>Попова,37</t>
  </si>
  <si>
    <t>Попова,55</t>
  </si>
  <si>
    <t>Попова,57</t>
  </si>
  <si>
    <t>Попова,59</t>
  </si>
  <si>
    <t>Юрина,202</t>
  </si>
  <si>
    <t>Юрина,208</t>
  </si>
  <si>
    <t>Юрина,233</t>
  </si>
  <si>
    <t>Юрина,261</t>
  </si>
  <si>
    <t>Юрина,273</t>
  </si>
  <si>
    <t>Юрина,202в</t>
  </si>
  <si>
    <t>Юрина,206а</t>
  </si>
  <si>
    <t>Попова,49</t>
  </si>
  <si>
    <t>Островского,60</t>
  </si>
  <si>
    <t>Попова,16</t>
  </si>
  <si>
    <t>Попова,62</t>
  </si>
  <si>
    <t>Островского,58</t>
  </si>
  <si>
    <t>Итого:</t>
  </si>
  <si>
    <t>Железнодорожный район</t>
  </si>
  <si>
    <t>Центральный район</t>
  </si>
  <si>
    <t>ИТОГО:</t>
  </si>
  <si>
    <t>Индустриальный район</t>
  </si>
  <si>
    <t>Ремонт фасада</t>
  </si>
  <si>
    <t>Павловский тракт,60</t>
  </si>
  <si>
    <t>Павловский тракт,62</t>
  </si>
  <si>
    <t>Павловский тракт,108</t>
  </si>
  <si>
    <t>Павловский тракт,134</t>
  </si>
  <si>
    <t>Павловский тракт,60а</t>
  </si>
  <si>
    <t>Павловский тракт,76а</t>
  </si>
  <si>
    <t>50 лет СССР,13</t>
  </si>
  <si>
    <t>50 лет СССР,23</t>
  </si>
  <si>
    <t>Георгиева,41</t>
  </si>
  <si>
    <t>Георгиева,44</t>
  </si>
  <si>
    <t>Георгиева,57</t>
  </si>
  <si>
    <t>Заринская,18</t>
  </si>
  <si>
    <t>Малахова,107</t>
  </si>
  <si>
    <t>Малахова,120</t>
  </si>
  <si>
    <t>2-й Пограничый проезд,1</t>
  </si>
  <si>
    <t>ВСЕГО по городу:</t>
  </si>
  <si>
    <t>Ремонт инженерных систем теплоснабжения</t>
  </si>
  <si>
    <t>Ремонт инженерных систем водоснабжения</t>
  </si>
  <si>
    <t>Ремонт инженерных систем электрооборудования</t>
  </si>
  <si>
    <t>Ремонт фасада, инженерных систем водоснабжения</t>
  </si>
  <si>
    <t>Ремонт инженерных систем электроснабжения, водоснабжения</t>
  </si>
  <si>
    <t>Ремонт инженерных систем теплоснабжения, водоснабжения</t>
  </si>
  <si>
    <t>Ремонт инженерных систем теплоснабжения, водоотведения</t>
  </si>
  <si>
    <t>Ремонт инженерных систем водоотведения</t>
  </si>
  <si>
    <t>Ремонт инженерных систем электроснабжения</t>
  </si>
  <si>
    <t>Ремонт лифтового оборудования, инженерных систем теплоснабжения, водоснабжения</t>
  </si>
  <si>
    <t>Ремонт инженерных систем водоснабжения, теплоснабжения</t>
  </si>
  <si>
    <t>Ремонт инженерных систем водоснабжения, водоотведения</t>
  </si>
  <si>
    <t>Ремонт инженерных систем водоснабжения, теплоснабжения, водоотведения</t>
  </si>
  <si>
    <t>Ремонт инженерных систем теплоснабжения, водоснабжения, водоотведения</t>
  </si>
  <si>
    <t xml:space="preserve">Ремонт инженерных систем теплоснабжения, водоснабжения </t>
  </si>
  <si>
    <t>Ремонт инженерных систем водоснабжения, электроснабжения, водоотведения</t>
  </si>
  <si>
    <t>Петра Сухова,77а</t>
  </si>
  <si>
    <t>Германа Титова,26</t>
  </si>
  <si>
    <t>Германа Титова,20</t>
  </si>
  <si>
    <t>Германа Титова,42</t>
  </si>
  <si>
    <t>4-я Западная,77</t>
  </si>
  <si>
    <t>80-й Гвардейской дивизии,64</t>
  </si>
  <si>
    <t>Горно-Алтайская,6</t>
  </si>
  <si>
    <t>Эмилии Алексеевой, 43</t>
  </si>
  <si>
    <t>Эмилии Алексеевой, 45</t>
  </si>
  <si>
    <t>Эмилии Алексеевой, 50</t>
  </si>
  <si>
    <t>Эмилии Алексеевой,51</t>
  </si>
  <si>
    <t>Эмилии Алексеевой, 52</t>
  </si>
  <si>
    <t>Чудненко,106</t>
  </si>
  <si>
    <t>Петра Сухова,52</t>
  </si>
  <si>
    <t>Петра Сухова,62а</t>
  </si>
  <si>
    <t>40 лет Октября,29а</t>
  </si>
  <si>
    <t>40 лет Октября,33а</t>
  </si>
  <si>
    <t>80-й Гвардейской Дивизии,66</t>
  </si>
  <si>
    <t>Германа Титова,50</t>
  </si>
  <si>
    <t>Профинтерна,38</t>
  </si>
  <si>
    <t>Профинтерна,50</t>
  </si>
  <si>
    <t>Димитрова,62</t>
  </si>
  <si>
    <t>Смольная,50а</t>
  </si>
  <si>
    <t>Профинтерна,59б</t>
  </si>
  <si>
    <t>Калинина,3</t>
  </si>
  <si>
    <t>Ленина,60</t>
  </si>
  <si>
    <t>Калинина,18</t>
  </si>
  <si>
    <t>9-го Мая,6</t>
  </si>
  <si>
    <t>Бурлинский,2</t>
  </si>
  <si>
    <t>Пионеров,7</t>
  </si>
  <si>
    <t>Ленина,64</t>
  </si>
  <si>
    <t>бульвар 9-го Января,88</t>
  </si>
  <si>
    <t>9-го Мая,11</t>
  </si>
  <si>
    <t>Ленина,96</t>
  </si>
  <si>
    <t>80-й Гвардейской дивизии,30</t>
  </si>
  <si>
    <t>80-й Гвардейской дивизии,38</t>
  </si>
  <si>
    <t>Горно-Алтайская,14а</t>
  </si>
  <si>
    <t xml:space="preserve">80-й Гвардейской дивизии,29 </t>
  </si>
  <si>
    <t>Профинтерна,55</t>
  </si>
  <si>
    <t>Профинтерна,57</t>
  </si>
  <si>
    <t>Чеглецова,16</t>
  </si>
  <si>
    <t>40 лет Октября,14</t>
  </si>
  <si>
    <t>40 лет Октября,5а</t>
  </si>
  <si>
    <t>Малахова,9</t>
  </si>
  <si>
    <t>Горно-Алтайская,4</t>
  </si>
  <si>
    <t>40 лет Октября,19а</t>
  </si>
  <si>
    <t>40 лет Октября,13</t>
  </si>
  <si>
    <t>Змеиногорский тракт,108а</t>
  </si>
  <si>
    <t>Комсомольский,35</t>
  </si>
  <si>
    <t>Ленина,27</t>
  </si>
  <si>
    <t>Ленина,27а</t>
  </si>
  <si>
    <t>Димитрова,79</t>
  </si>
  <si>
    <t>Димитрова,81</t>
  </si>
  <si>
    <t>Песчаная,74</t>
  </si>
  <si>
    <t xml:space="preserve">Мусоргского,24 </t>
  </si>
  <si>
    <t>Комсомольский,102</t>
  </si>
  <si>
    <t>Комсомольский,102а</t>
  </si>
  <si>
    <t>Комсомольский,104а</t>
  </si>
  <si>
    <t>Ленина,35</t>
  </si>
  <si>
    <t>Ленина,42</t>
  </si>
  <si>
    <t>6-я Нагорная,11 Б</t>
  </si>
  <si>
    <t>Анатолия,60</t>
  </si>
  <si>
    <t>Интернациональная,48</t>
  </si>
  <si>
    <t>Интернациональная,88</t>
  </si>
  <si>
    <t>Интернациональная,162а</t>
  </si>
  <si>
    <t>Интернациональная,17а</t>
  </si>
  <si>
    <t>Кирова,49а</t>
  </si>
  <si>
    <t>Короленко,3</t>
  </si>
  <si>
    <t>Малая Олонская,29</t>
  </si>
  <si>
    <t>Некрасова,12</t>
  </si>
  <si>
    <t>Некрасова,43</t>
  </si>
  <si>
    <t>Никитина,28</t>
  </si>
  <si>
    <t>Никитина,60</t>
  </si>
  <si>
    <t>Парковая,47</t>
  </si>
  <si>
    <t>Песчаная,6 Б</t>
  </si>
  <si>
    <t>Пролетарская,53</t>
  </si>
  <si>
    <t>Пролетарская,55</t>
  </si>
  <si>
    <t>Чернышевского,55</t>
  </si>
  <si>
    <t>Ленина,47</t>
  </si>
  <si>
    <t>Ленина,49</t>
  </si>
  <si>
    <t>Ленина,51</t>
  </si>
  <si>
    <t>Ленина,53</t>
  </si>
  <si>
    <t>Ленина,51а</t>
  </si>
  <si>
    <t>Максима Горького,61</t>
  </si>
  <si>
    <t>Максима Горького,62</t>
  </si>
  <si>
    <t>Максима Горького,65</t>
  </si>
  <si>
    <t>Максима Горького,64а</t>
  </si>
  <si>
    <t>Крайний,3</t>
  </si>
  <si>
    <t>Анатолия,315</t>
  </si>
  <si>
    <t>Анатолия,319а</t>
  </si>
  <si>
    <t>Гоголя,242 Б</t>
  </si>
  <si>
    <t>Мусоргского,6</t>
  </si>
  <si>
    <t>Песчаная,89</t>
  </si>
  <si>
    <t>Чкалова,70</t>
  </si>
  <si>
    <t xml:space="preserve">Некрасова,64а </t>
  </si>
  <si>
    <t xml:space="preserve">Трудовой,37 </t>
  </si>
  <si>
    <t xml:space="preserve">Партизанская,140 </t>
  </si>
  <si>
    <t>Партизанская,136</t>
  </si>
  <si>
    <t xml:space="preserve">Партизанская,138 </t>
  </si>
  <si>
    <t xml:space="preserve">Партизанская,146  </t>
  </si>
  <si>
    <t>Попова,42</t>
  </si>
  <si>
    <t>Солнечная Поляна,7</t>
  </si>
  <si>
    <t>Солнечная Поляна,21</t>
  </si>
  <si>
    <t>Солнечная Поляна,25</t>
  </si>
  <si>
    <t>Солнечная Поляна,29</t>
  </si>
  <si>
    <t>Антона Петрова,158</t>
  </si>
  <si>
    <t>Антона Петрова,164</t>
  </si>
  <si>
    <t>Антона Петрова,176</t>
  </si>
  <si>
    <t>Антона Петрова,201</t>
  </si>
  <si>
    <t>Антона Петрова,202</t>
  </si>
  <si>
    <t>Антона Петрова,206</t>
  </si>
  <si>
    <t>Антона Петрова,224</t>
  </si>
  <si>
    <t>Георгия Исакова,171</t>
  </si>
  <si>
    <t>Георгия Исакова,229</t>
  </si>
  <si>
    <t>Георгия Исакова,234</t>
  </si>
  <si>
    <t>Георгия Исакова,243</t>
  </si>
  <si>
    <t>Георгия Исакова,244</t>
  </si>
  <si>
    <t>Георгия Исакова,248</t>
  </si>
  <si>
    <t>Эмилии Алексеевой,88</t>
  </si>
  <si>
    <t>Георгия Исакова,163а</t>
  </si>
  <si>
    <t>Эмилии Алексеевой,62</t>
  </si>
  <si>
    <t>Эмилии Алексеевой,68</t>
  </si>
  <si>
    <t>Эмилии Алексеевой,70</t>
  </si>
  <si>
    <t>Эмилии Алексеевой,72</t>
  </si>
  <si>
    <t>Эмилии Алексеевой,74</t>
  </si>
  <si>
    <t>Юрина,216</t>
  </si>
  <si>
    <t>Веры Кащеевой,3</t>
  </si>
  <si>
    <t>Георгия Исакова,153</t>
  </si>
  <si>
    <t>Антона Петрова,240</t>
  </si>
  <si>
    <t>Георгия Исакова,187</t>
  </si>
  <si>
    <t>Георгия Исакова,157</t>
  </si>
  <si>
    <t>Георгия Исакова,211</t>
  </si>
  <si>
    <t>Антона Петрова,237</t>
  </si>
  <si>
    <t>Антона Петрова,239</t>
  </si>
  <si>
    <t>Антона Петрова,241</t>
  </si>
  <si>
    <t>Солнечная Поляна,35</t>
  </si>
  <si>
    <t>Солнечная Поляна,37</t>
  </si>
  <si>
    <t>Солнечная Поляна,43</t>
  </si>
  <si>
    <t>Энтузиастов,30</t>
  </si>
  <si>
    <t>Энтузиастов,32</t>
  </si>
  <si>
    <t>Энтузиастов,34</t>
  </si>
  <si>
    <t>Энтузиастов,38</t>
  </si>
  <si>
    <t>Георгиева,53</t>
  </si>
  <si>
    <t>Балтийская,63</t>
  </si>
  <si>
    <t>Малахова,171</t>
  </si>
  <si>
    <t>Павловский тракт,237</t>
  </si>
  <si>
    <t>Павловский тракт,267</t>
  </si>
  <si>
    <t>Попова,127</t>
  </si>
  <si>
    <t>50 лет СССР,4</t>
  </si>
  <si>
    <t>50 лет СССР,8</t>
  </si>
  <si>
    <t>50 лет СССР,12</t>
  </si>
  <si>
    <t>50 лет СССР,14</t>
  </si>
  <si>
    <t>Георгиева,9</t>
  </si>
  <si>
    <t>Георгиева,37</t>
  </si>
  <si>
    <t>Георгиева,11а</t>
  </si>
  <si>
    <t>Советской Армии,163а</t>
  </si>
  <si>
    <t>Сухэ-Батора, 8</t>
  </si>
  <si>
    <t>Сухэ-Батора, 9</t>
  </si>
  <si>
    <t>Сухэ-Батора,10</t>
  </si>
  <si>
    <t>Сухэ-Батора,13</t>
  </si>
  <si>
    <t>Сухэ-Батора,18</t>
  </si>
  <si>
    <t>Сухэ-Батора,19</t>
  </si>
  <si>
    <t>Энтузиастов,5</t>
  </si>
  <si>
    <t>Энтузиастов,7</t>
  </si>
  <si>
    <t>Энтузиастов,5а</t>
  </si>
  <si>
    <t>Ядерная,2</t>
  </si>
  <si>
    <t>50 лет СССР,16</t>
  </si>
  <si>
    <t>Антона Петрова,225</t>
  </si>
  <si>
    <t>Георгиева,14</t>
  </si>
  <si>
    <t>Георгиева,22</t>
  </si>
  <si>
    <t>Георгиева,24</t>
  </si>
  <si>
    <t>Георгиева,34</t>
  </si>
  <si>
    <t>Панфиловцев, 3</t>
  </si>
  <si>
    <t>Панфиловцев, 25</t>
  </si>
  <si>
    <t>Панфиловцев, 31</t>
  </si>
  <si>
    <t>Попова, 69</t>
  </si>
  <si>
    <t>Попова, 75</t>
  </si>
  <si>
    <t>Попова, 85</t>
  </si>
  <si>
    <t>Попова, 99</t>
  </si>
  <si>
    <t>Энтузиастов, 33</t>
  </si>
  <si>
    <t>Куета, 11</t>
  </si>
  <si>
    <t>Лесной,4</t>
  </si>
  <si>
    <t>Лесной,5</t>
  </si>
  <si>
    <t>Лесной,9</t>
  </si>
  <si>
    <t>Южный,31в</t>
  </si>
  <si>
    <t>Благовещенская,8</t>
  </si>
  <si>
    <t>Весенняя,6</t>
  </si>
  <si>
    <t>Весенняя,8</t>
  </si>
  <si>
    <t>Нахимова,4</t>
  </si>
  <si>
    <t>Новосибирская,1</t>
  </si>
  <si>
    <t>Новосибирская,2</t>
  </si>
  <si>
    <t>Новосибирская,3</t>
  </si>
  <si>
    <t>Новосибирская,5</t>
  </si>
  <si>
    <t>Новосибирская,6</t>
  </si>
  <si>
    <t>Новосибирская,7</t>
  </si>
  <si>
    <t>Новосибирская,8</t>
  </si>
  <si>
    <t xml:space="preserve">Новосибирская,9 </t>
  </si>
  <si>
    <t>Новосибирская,10</t>
  </si>
  <si>
    <t xml:space="preserve">Новосибирская ,11  </t>
  </si>
  <si>
    <t xml:space="preserve">Новосибирская,13 </t>
  </si>
  <si>
    <t xml:space="preserve">Новосибирская,15 </t>
  </si>
  <si>
    <t>Новосибирская,22</t>
  </si>
  <si>
    <t xml:space="preserve">Новосибирская,32 </t>
  </si>
  <si>
    <t>Новосибирская,18а</t>
  </si>
  <si>
    <t>Новосибирская,2а</t>
  </si>
  <si>
    <t>Строительная,22</t>
  </si>
  <si>
    <t>Строительная,25</t>
  </si>
  <si>
    <t>Строительная,30</t>
  </si>
  <si>
    <t>Суворова,5</t>
  </si>
  <si>
    <t>Суворова,7</t>
  </si>
  <si>
    <t>Суворова,10</t>
  </si>
  <si>
    <t>Хабаровская,3</t>
  </si>
  <si>
    <t>Хабаровская,5</t>
  </si>
  <si>
    <t>50 лет СССР,51</t>
  </si>
  <si>
    <t>Сухэ-Батора,16</t>
  </si>
  <si>
    <t>Попова,102</t>
  </si>
  <si>
    <t>Георгиева,49</t>
  </si>
  <si>
    <t>Георгиева,43</t>
  </si>
  <si>
    <t>Энтузиастов,3а</t>
  </si>
  <si>
    <t>50 лет СССР,43</t>
  </si>
  <si>
    <t xml:space="preserve"> 50 лет СССР,37</t>
  </si>
  <si>
    <t>Панфиловцев,5</t>
  </si>
  <si>
    <t>Панфиловцев,11</t>
  </si>
  <si>
    <t>Георгиева,23</t>
  </si>
  <si>
    <t>Георгиева,25</t>
  </si>
  <si>
    <t>Георгия Исакова,150</t>
  </si>
  <si>
    <t>80-й Гвардейской дивизии,2/2</t>
  </si>
  <si>
    <t>Георгия Исакова,116а</t>
  </si>
  <si>
    <t>Матросова,7б</t>
  </si>
  <si>
    <t>Микронная,137</t>
  </si>
  <si>
    <t>Воронежская,6</t>
  </si>
  <si>
    <t>Георгия Исакова,130</t>
  </si>
  <si>
    <t>Георгия Исакова,132</t>
  </si>
  <si>
    <t>Антона Петрова,69</t>
  </si>
  <si>
    <t>Георгия Исакова,144</t>
  </si>
  <si>
    <t>2-я Северо-Западная,55</t>
  </si>
  <si>
    <t>Антона Петрова,118</t>
  </si>
  <si>
    <t>Новороссийская,25</t>
  </si>
  <si>
    <t>Восточная,131</t>
  </si>
  <si>
    <t xml:space="preserve">Георгия Исакова,120 </t>
  </si>
  <si>
    <t>Северо-Западная,165</t>
  </si>
  <si>
    <t>Новороссийская,25а</t>
  </si>
  <si>
    <t>Северо-Западная,41</t>
  </si>
  <si>
    <t>Гущина,75а</t>
  </si>
  <si>
    <t>Ленина,93</t>
  </si>
  <si>
    <t>Строителей,41</t>
  </si>
  <si>
    <t>Строителей, 21</t>
  </si>
  <si>
    <t>Ремонт инженерных систем теплоснабжения, водоснабжения, водоотведения, электроснабжения</t>
  </si>
  <si>
    <t>Сиреневая,13</t>
  </si>
  <si>
    <t>Ремонт инженерных систем           теплоснабжения, водоснабжения</t>
  </si>
  <si>
    <t>1982/1987</t>
  </si>
  <si>
    <t>Ремонт фасада, инженерных систем теплоснабжения</t>
  </si>
  <si>
    <t>Ремонт инженерных систем теплоснабжения, водоснабжения, водоотведения, установка приборов учета</t>
  </si>
  <si>
    <t>Ремонт фасада, инженерных систем теплоснабжения, водоснабжения, водоотведения, установка приборов учета</t>
  </si>
  <si>
    <t>Ремонт инженерных системводоснабжения, водоотведения правого крыла здания</t>
  </si>
  <si>
    <t>Горно-Алтайская,21</t>
  </si>
  <si>
    <t>Петра Сухова,8</t>
  </si>
  <si>
    <t>Петра Сухова,70</t>
  </si>
  <si>
    <t>Петра Сухова,83</t>
  </si>
  <si>
    <t>Тимуровская,29</t>
  </si>
  <si>
    <t>Тимуровская,64</t>
  </si>
  <si>
    <t>Тимуровская,78</t>
  </si>
  <si>
    <t>Космонавтов,35</t>
  </si>
  <si>
    <t>40 лет Октября,25</t>
  </si>
  <si>
    <t>Тимуровская,56</t>
  </si>
  <si>
    <t>4-я Западная,83</t>
  </si>
  <si>
    <t>80-й Гвардейской дивизии 26</t>
  </si>
  <si>
    <t>80-й Гвардейской дивизии 42</t>
  </si>
  <si>
    <t>Декабристов,6</t>
  </si>
  <si>
    <t>Декабристов,8</t>
  </si>
  <si>
    <t>Тальменский,8а</t>
  </si>
  <si>
    <t>40 лет Октября,20</t>
  </si>
  <si>
    <t>Петра Сухова,51</t>
  </si>
  <si>
    <t>Эмилии Алексеевой,32</t>
  </si>
  <si>
    <t>Воровского,111</t>
  </si>
  <si>
    <t>2174.8</t>
  </si>
  <si>
    <t>Рыночный,9</t>
  </si>
  <si>
    <t>Кима,33</t>
  </si>
  <si>
    <t>2001.1</t>
  </si>
  <si>
    <t>Брестская,10</t>
  </si>
  <si>
    <t>Парижской Коммуны,48</t>
  </si>
  <si>
    <t>Калинина,6</t>
  </si>
  <si>
    <t>Советская,7</t>
  </si>
  <si>
    <t>Советская,11</t>
  </si>
  <si>
    <t>Смольная,50</t>
  </si>
  <si>
    <t>Воровского,115а</t>
  </si>
  <si>
    <t>Максима Горького,68</t>
  </si>
  <si>
    <t>Максима Горького,67</t>
  </si>
  <si>
    <t>Социалистический,85</t>
  </si>
  <si>
    <t>Дзержинского,1</t>
  </si>
  <si>
    <t>Дзержинского,15</t>
  </si>
  <si>
    <t>Чайковского,12</t>
  </si>
  <si>
    <t>Кирова,43а</t>
  </si>
  <si>
    <t>Гоголя,61</t>
  </si>
  <si>
    <t>Гоголя,32</t>
  </si>
  <si>
    <t>Гоголя,30</t>
  </si>
  <si>
    <t>Чкалова,57</t>
  </si>
  <si>
    <t>3-я Промышленная,3</t>
  </si>
  <si>
    <t>Песчаная,47</t>
  </si>
  <si>
    <t>Чкалова,34</t>
  </si>
  <si>
    <t>Ленина,37</t>
  </si>
  <si>
    <t>Интернациональная,254</t>
  </si>
  <si>
    <t>Крайний,5</t>
  </si>
  <si>
    <t>Георгия Исакова,242</t>
  </si>
  <si>
    <t>Юрина,230</t>
  </si>
  <si>
    <t>Георгия Исакова,219</t>
  </si>
  <si>
    <t>Георгия Исакова,232</t>
  </si>
  <si>
    <t>Ремонт лифтового оборудования</t>
  </si>
  <si>
    <t>Малахова,63</t>
  </si>
  <si>
    <t>Шукшина,9</t>
  </si>
  <si>
    <t>Эмилии Алексеевой,76</t>
  </si>
  <si>
    <t>Шукшина,2</t>
  </si>
  <si>
    <t>Попова,51</t>
  </si>
  <si>
    <t>Попова,22</t>
  </si>
  <si>
    <t xml:space="preserve">Павловский тракт,106 </t>
  </si>
  <si>
    <t>Павловский тракт,112</t>
  </si>
  <si>
    <t>Павловский тракт,116</t>
  </si>
  <si>
    <t>Бабуркина,8</t>
  </si>
  <si>
    <t>Бабуркина,12</t>
  </si>
  <si>
    <t>Павловский тракт,78а</t>
  </si>
  <si>
    <t>Павловский тракт,130</t>
  </si>
  <si>
    <t>50 лет СССР,39</t>
  </si>
  <si>
    <t>Павловский тракт,136</t>
  </si>
  <si>
    <t>Павловский тракт,104</t>
  </si>
  <si>
    <t>Георгиева,49а</t>
  </si>
  <si>
    <t>Панфиловцев,35</t>
  </si>
  <si>
    <t>Малахова,116</t>
  </si>
  <si>
    <t>Павлловский тракт,70</t>
  </si>
  <si>
    <t>Георгия Исакова,146а</t>
  </si>
  <si>
    <t>Георгия Исакова,146</t>
  </si>
  <si>
    <t>Северо-Западная,216</t>
  </si>
  <si>
    <t>Северо-Западная,218</t>
  </si>
  <si>
    <t>Полярная,34/3</t>
  </si>
  <si>
    <t>Георгия Исакова,131а</t>
  </si>
  <si>
    <t>Георгия Исакова,112а</t>
  </si>
  <si>
    <t>Георгия Исакова,116</t>
  </si>
  <si>
    <t>Новороссийская,5</t>
  </si>
  <si>
    <t>Советской Армии,121а</t>
  </si>
  <si>
    <t>Профинтерна,10</t>
  </si>
  <si>
    <t>Профинтерна,11</t>
  </si>
  <si>
    <t>Ленина,99</t>
  </si>
  <si>
    <t>Панфиловцев,7</t>
  </si>
  <si>
    <t>Ремонт  лифтового  оборудования</t>
  </si>
  <si>
    <t>Ремонт крыши, фасада, инженерных систем теплоснабжения, водоснабжения, водоотведения</t>
  </si>
  <si>
    <t>Ремонт крыши</t>
  </si>
  <si>
    <t>Ремонт крыши, инженерных систем теплоснабжения</t>
  </si>
  <si>
    <t>Ремонт крыши, инженерных систем водоснабжения</t>
  </si>
  <si>
    <t>Ремонт крыши, инженерных систем теплоснабжения, водоснабжения</t>
  </si>
  <si>
    <t>Ремонт крыши, инженерных систем водоснабжения, теплоснабжения</t>
  </si>
  <si>
    <t>Ремонт крыши, инженерных систем теплоснабжения, водоснабжения, водоотведения</t>
  </si>
  <si>
    <t>Ремонт крыши, фасада, инженерных систем электроснабжения</t>
  </si>
  <si>
    <t>Ремонт крыши, инженерных систем водоснабжения, электроснабжения</t>
  </si>
  <si>
    <t>Ремонт крыши, инженерных систем теплоснабжения, водоснабжения, установка приборов учета</t>
  </si>
  <si>
    <t>Ремонт крыши, инженерных систем электрооборудования</t>
  </si>
  <si>
    <t>Ремонт крыши, инженерных систем теплоснабжения, водоотведения</t>
  </si>
  <si>
    <t>Ремонт крыши, инженерных систем электроснабжения</t>
  </si>
  <si>
    <t>Ремонт крыши, инженерных систем водоснабжения, водоотведения, электроснабжения</t>
  </si>
  <si>
    <t>Ремонт крыши, инженерных систем теплоснабжения, водоснабжения, водоотведения, электроснабжения</t>
  </si>
  <si>
    <t>Ремонт крыши, установка узла учета тепловой знергии</t>
  </si>
  <si>
    <t>Ремонт крыши, лифтового оборудования</t>
  </si>
  <si>
    <t>Ремонт крыши, фасада</t>
  </si>
  <si>
    <t>Ремонт крыши, фасада, инженерных систем теплоснабжения, водоснабжения, водоотведения, электроснабжения, установка приборов учета</t>
  </si>
  <si>
    <t>Ремонт крыши, инженерных систем водоснабжения, водоотведения</t>
  </si>
  <si>
    <t>Ремонт крыши, инженерных систем тепслонабжения, водоснабжения, водоотведения, электроснабжения</t>
  </si>
  <si>
    <t>Ремонт крыши, фасада, инженерных систем теплоснабжения, водоснабжения, водоотведения, электроснабжения</t>
  </si>
  <si>
    <t>Ремонт крыши, инженерных систем теплоснабжения, вдоснабжения</t>
  </si>
  <si>
    <t>Ремонт крыши, инженерных систем водсонабжения, электроснабжения</t>
  </si>
  <si>
    <t>Ремонт крыши, фасада, теплоснабжения, электроснабжения</t>
  </si>
  <si>
    <t>Ремонт крыши, ремонт инженерных систем теплоснабжения, водоснабжения, электроснабжения, водоотведения</t>
  </si>
  <si>
    <t>Северо-Западная,226</t>
  </si>
  <si>
    <t>Телефонная,40а</t>
  </si>
  <si>
    <t>Крупской,101 корп. 1,2</t>
  </si>
  <si>
    <t>Крупской,99 корп. 1,2</t>
  </si>
  <si>
    <t>Советской Армии,50а корп. 1,2</t>
  </si>
  <si>
    <t>Ремонт фасада, крыши</t>
  </si>
  <si>
    <t>Веры Кащеевой,17 корп. 2</t>
  </si>
  <si>
    <t>Георгия Исакова,253 корп. 1</t>
  </si>
  <si>
    <t>Кавалерийская,18 корп.2</t>
  </si>
  <si>
    <t>Ремонт фасада, инженерных систм теплоснабжения, водоотведения</t>
  </si>
  <si>
    <t>Солнечная Поляна,27 корп. 1</t>
  </si>
  <si>
    <t>Солнечная Поляна,5 корп. 1</t>
  </si>
  <si>
    <t>Веры Кащеевой,23 корп. 1, 2</t>
  </si>
  <si>
    <t>Панфиловцев, 21 корп. 1, 2</t>
  </si>
  <si>
    <t>Сухэ-Батора,20 корп. 1, 2</t>
  </si>
  <si>
    <t>Ремонт инженерных систем водоснабжения, водоотведения, теплоснабжения</t>
  </si>
  <si>
    <t>Панфиловцев, 4 корп. 1, 2</t>
  </si>
  <si>
    <t>Панфиловцев, 4а  корп. 1, 2</t>
  </si>
  <si>
    <t>Ремонт крыши, фасада, инженерных систем теплоснабжения, водоснабжения, водоотведения, установка приборов учета</t>
  </si>
  <si>
    <t>Ремонт инженераных систем водоснабжения, водоотведения</t>
  </si>
  <si>
    <t>Советской Армии,60а</t>
  </si>
  <si>
    <t>Ремонт крыши, инженерных систем теплоснабжения, водоснабжения, водоотведения, установка приборов учета</t>
  </si>
  <si>
    <t>Ремонт крыши, инженерных систем водоснабжения, водоотведения, теплоснабжения, установка приборов учета</t>
  </si>
  <si>
    <t>Ремонт инженерных систем теплоснабжения, водоснабжения, водоотведения, электроснабжения, установка приборов учета</t>
  </si>
  <si>
    <t>Ремонт крыши, инженерных систем теплоснабжения, водоснабжения, электроснабжения, водоотведения, установка приборов учета</t>
  </si>
  <si>
    <t>Ремонт инженерных систем водоснабжения, теплоснабжения, установка приборов учета</t>
  </si>
  <si>
    <t>Ремонт инженерных систем теплоснабжения, водоснабжения, установка приборов учета</t>
  </si>
  <si>
    <t>Ремонт крыши, лифтового оборудования, инженерных систем теплоснабжения, водоснабжения, водоотведения, электрооборудования</t>
  </si>
  <si>
    <t>Ремонт крыши, фасада, инженерных систем теплоснабжения водоснабжения, водоотведения, электрооборудования, узлов управления тепловой энергией</t>
  </si>
  <si>
    <t>Ремонт крыши, фасада, инженерных систем теплоснабжения водоснабжения, водоотведения, электрооборудования, узлов управления тепловой энергией, ремонт подвального помещения относящегося к общему имуществу многоквартирного дома</t>
  </si>
  <si>
    <t>Ремонт крыши, инженерных систем теплоснабжения, водоснабжения, водоотведения, лифтового оборудования</t>
  </si>
  <si>
    <t>Ремонт крыши, инженерных систем теплоснабжения, водоснабжения, узлов учета тепловой энергии</t>
  </si>
  <si>
    <t>Ремонт крыши, инженерных систем  водоснабжения, водоотведения</t>
  </si>
  <si>
    <t>Ремонт крыши, инженерных систем теплоснабжения, водоснабжения, электроснабжения, устанвока прибора учета</t>
  </si>
  <si>
    <t>Панфиловцев, 19 корп. 1, 2</t>
  </si>
  <si>
    <t>Ремонт инженерных систем водоснабжения, теплоснабжения, электроснабжения, водоотведения</t>
  </si>
  <si>
    <t>Средства населения</t>
  </si>
  <si>
    <t>Управляющая организация, ТСЖ, ЖСК</t>
  </si>
  <si>
    <t>МУП "Управляющая компания ПЖЭТ №1" Октябрьского района</t>
  </si>
  <si>
    <t>ООО "Управляющая компания ЖЭУ №38"</t>
  </si>
  <si>
    <t xml:space="preserve">ООО "УК ЖЭУ № 6 Октябрьского района" </t>
  </si>
  <si>
    <t>ООО "Коммунал-Элит"</t>
  </si>
  <si>
    <t>МУП "Управляющая компания ПЖЭТ №2" Октябрьского района</t>
  </si>
  <si>
    <t>ООО "Управляющая компания ЖЭУ №17"</t>
  </si>
  <si>
    <t>ТСЖ "Уют нашего дома"</t>
  </si>
  <si>
    <t>ТСЖ "Надежда"</t>
  </si>
  <si>
    <t>ТСЖ "Обь"</t>
  </si>
  <si>
    <t>ТСЖ "Ласточка"</t>
  </si>
  <si>
    <t>ООО "Управляющая компания Ленинского района г. Барнаула"</t>
  </si>
  <si>
    <t>ООО "Управляющая компания "Дом-Сервис"</t>
  </si>
  <si>
    <t xml:space="preserve">ООО "Городская управляющая компания" </t>
  </si>
  <si>
    <t>МУП "Управляющая компания "Центральная"</t>
  </si>
  <si>
    <t>МУП "Южком"</t>
  </si>
  <si>
    <t>ООО "ЖЭК"</t>
  </si>
  <si>
    <t>ООО "Наш двор"</t>
  </si>
  <si>
    <t>ТСЖ "Поселок АЗА"</t>
  </si>
  <si>
    <t>ТСЖ "Дом на Песчаной"</t>
  </si>
  <si>
    <t>ТСЖ "Дружба-1"</t>
  </si>
  <si>
    <t>ТСЖ "Наука"</t>
  </si>
  <si>
    <t>ТСЖ "Партизанская,140"</t>
  </si>
  <si>
    <t>ТСЖ "Партизанская,136"</t>
  </si>
  <si>
    <t>ТСЖ "Партизанская,138"</t>
  </si>
  <si>
    <t>ТСЖ "Партизанская,146"</t>
  </si>
  <si>
    <t>ТСЖ "Дом-4"</t>
  </si>
  <si>
    <t>МУП "ДЕЗ №1 Ленинского района"</t>
  </si>
  <si>
    <t>МУП "ДЕЗ №2 Ленинского района"</t>
  </si>
  <si>
    <t>МУП "ЖЭУ-47 "Строитель"</t>
  </si>
  <si>
    <t>ОАО "Управлюящая компания "Доверие"</t>
  </si>
  <si>
    <t>ЖСК-73 "Союз"</t>
  </si>
  <si>
    <t>ТСЖ "Западный-63"</t>
  </si>
  <si>
    <t>ТСЖ "Искра"</t>
  </si>
  <si>
    <t>ТСЖ-116 "Надежда"</t>
  </si>
  <si>
    <t>МУП "ЖЭУ-30"</t>
  </si>
  <si>
    <t>ОАО "Фирма ПЖЭТ №2"</t>
  </si>
  <si>
    <t>ООО "ЖЭУ-20"</t>
  </si>
  <si>
    <t>ТСЖ "Лидер"</t>
  </si>
  <si>
    <t>ООО "ЖЭУ-31"</t>
  </si>
  <si>
    <t>ООО "УКЖХ Индустриального района г. Барнаула"</t>
  </si>
  <si>
    <t>ООО УЖК "Весенний"</t>
  </si>
  <si>
    <t>ЖСК-109</t>
  </si>
  <si>
    <t>ЖСК-125</t>
  </si>
  <si>
    <t>ЖСК-126</t>
  </si>
  <si>
    <t>ЖСК-96 "Текстильщик"</t>
  </si>
  <si>
    <t>ТСЖ-100</t>
  </si>
  <si>
    <t>ООО "Прогресс Плюс"</t>
  </si>
  <si>
    <t>ООО ИУК "Свой дом"</t>
  </si>
  <si>
    <t>ООО "Взаимопомощь-Регион"</t>
  </si>
  <si>
    <t>ТСЖ "Доверие"</t>
  </si>
  <si>
    <t>ЗАО "КДМ"</t>
  </si>
  <si>
    <t>год ввода в эксплуатацию</t>
  </si>
  <si>
    <t>Накопление средств населения на капитальный ремонт на 01.07.2008. тыс.руб.</t>
  </si>
  <si>
    <t>52.458</t>
  </si>
  <si>
    <t>общая площадь жилых и нежилых помещений в МКД, всего кв.м.</t>
  </si>
  <si>
    <t>за счет средств бюджета Алтайского края и города Барнаула</t>
  </si>
  <si>
    <t>Начислено средств населения на капитальный ремонт на 01.07.2008., тыс.руб.</t>
  </si>
  <si>
    <t>Планируемый перчень работ по капитальному ремонту</t>
  </si>
  <si>
    <t>ВСЕГО объем финансирования капитального ремонта по муниципальному образованию: 463798,5844 тыс.рублей,                                                                               в том числе за счет средств:                                                                                                               Фонда: 328230,2582 тыс.рублей                                                                        долевого финансирования бюджета субъекта Российской Федерации:  22431,6693 тыс.рублей                                                                                            местного бюджета:  89946,7277 тыс.рублей                                                                                                                ТСЖ, других кооперативов либо, средства населения:  23189,9292 тыс.рублей</t>
  </si>
  <si>
    <t>ЖСК-58 "Автомобилист"</t>
  </si>
  <si>
    <t>ЖСК 46 "Лесной"</t>
  </si>
  <si>
    <t>Ремонт фасада, инженерных систем теплоснабжения, водоснабжения, подвального помещения</t>
  </si>
  <si>
    <t>Попова,4</t>
  </si>
  <si>
    <t>3-й Мирный,17</t>
  </si>
  <si>
    <t>ЖСК №119</t>
  </si>
  <si>
    <t>ТСЖ "Весна" - 34</t>
  </si>
  <si>
    <t>Ремонт инженерных систем теплоснабжения, электроснабжения, водоотведения</t>
  </si>
  <si>
    <t>ТСЖ -33 "Черемушки"</t>
  </si>
  <si>
    <t>ТСЖ-105</t>
  </si>
  <si>
    <t>ТСЖ № 112</t>
  </si>
  <si>
    <t>ТСЖ № 54 "Шинник"</t>
  </si>
  <si>
    <t>ТСЖ № 88</t>
  </si>
  <si>
    <t>ЖСК № 66 "Строитель"</t>
  </si>
  <si>
    <t>ЖСК "Сосновый бор"</t>
  </si>
  <si>
    <t>ЖСК №95</t>
  </si>
  <si>
    <t>ТСЖ "Энтузиастов 3-А"</t>
  </si>
  <si>
    <t>ТСЖ -98  "Северное сияние"</t>
  </si>
  <si>
    <t>ТСЖ №76</t>
  </si>
  <si>
    <t>ТСЖ № 79</t>
  </si>
  <si>
    <t>ТСЖ № 81</t>
  </si>
  <si>
    <t>ТСЖ № 82</t>
  </si>
  <si>
    <t>Ремонт крыши, фасада, инженерных систем электро-, тепло-, водоснабжения, водоотведения, подвального помещения</t>
  </si>
  <si>
    <t>Ремонт крыши, инженерных систем электроснабжения, теплоснабжения, лифтового оборудования</t>
  </si>
  <si>
    <t>Ремонт инженерных систем водоснабжения, теплоснабжения с установкой приборов учета</t>
  </si>
  <si>
    <t>ВСЕГО многоквартирных домов по муниципальному образованию, на капитальный ремонт которых планируется предоставление финансовой поддержки:   421  дом</t>
  </si>
  <si>
    <t>*</t>
  </si>
  <si>
    <r>
      <t>Примечание:</t>
    </r>
    <r>
      <rPr>
        <sz val="10"/>
        <rFont val="Arial Cyr"/>
        <family val="0"/>
      </rPr>
      <t xml:space="preserve">  * - начисление денежных средств по статье "капитальный ремонт" дома производились непосредственно на расчетные счета ТСЖ, ЖСК</t>
    </r>
  </si>
  <si>
    <t>Приложение 2</t>
  </si>
  <si>
    <t>в соответствии с Федеральным законом от от 21.07.2007 №185-ФЗ "О Фонде содействия реформированию жилищно-коммунального хозяйства"</t>
  </si>
  <si>
    <t>ПЕРЕЧЕНЬ</t>
  </si>
  <si>
    <t>многоквартирных домов городского округа - города Барнаула, подлежащих капитальному ремонту в 2008 году</t>
  </si>
  <si>
    <t>Кадастровый номер квартала</t>
  </si>
  <si>
    <t>Градостроительный номер квартала</t>
  </si>
  <si>
    <t>1061А</t>
  </si>
  <si>
    <t>950А</t>
  </si>
  <si>
    <t>-</t>
  </si>
  <si>
    <t>1063А</t>
  </si>
  <si>
    <t>мкр."АЗА"</t>
  </si>
  <si>
    <t>1061Б</t>
  </si>
  <si>
    <t>22:63:020326</t>
  </si>
  <si>
    <t>22:63:020318</t>
  </si>
  <si>
    <t>22:63:020317</t>
  </si>
  <si>
    <t>22:63:020308</t>
  </si>
  <si>
    <t>22:63:010624</t>
  </si>
  <si>
    <t>22:63:030104</t>
  </si>
  <si>
    <t>Перечень кварталов, в отношении которых проведено межевание застроенных территорий</t>
  </si>
  <si>
    <t>Описание границ элемента планировочной структуры (квартала, микрорайона)</t>
  </si>
  <si>
    <t>Кадастровый номер квартала, микрорайона</t>
  </si>
  <si>
    <t>Отметка о проведении публичных слушаний</t>
  </si>
  <si>
    <t>ОКТЯБРЬСКИЙ РАЙОН</t>
  </si>
  <si>
    <t>просп.Космонавтов-ул.40 лет Октября-ул.Тимуровская-ул.Германа Титова</t>
  </si>
  <si>
    <t>22:63:020309</t>
  </si>
  <si>
    <t>+</t>
  </si>
  <si>
    <t>ул.Западной 4-я-просп.Космонавтов-ул.Тимуровская-ул.Германа Титова</t>
  </si>
  <si>
    <t>22:63:020310</t>
  </si>
  <si>
    <t>ул.40 лет Октября-ул.Тимуровкая-ул.Эмилии Алексеевой-ул.Германа Титова</t>
  </si>
  <si>
    <t>ул.Петра Сухова-ул.Тимуровская-ул.Эмилии Алексеевой-ул.40 лет Октября</t>
  </si>
  <si>
    <t>22:63:020327</t>
  </si>
  <si>
    <t>ул.Западная 5-я-ул.Эмилии Алексеевой-ул.Тимуровская-ул.Германа Титова</t>
  </si>
  <si>
    <t>22:63:020319</t>
  </si>
  <si>
    <t>ул.Германа Титова-ул. Западная 1-я-ул.Эмилии Алексеевой-ул.80-й Гвардейской дивизии</t>
  </si>
  <si>
    <t>22:63:020314</t>
  </si>
  <si>
    <t>ул.Северо-Западная-ул.Смирнова-ул.Горно-Алтайская-ул.80-й Гвардейской дивизии</t>
  </si>
  <si>
    <t>22:63:020353</t>
  </si>
  <si>
    <t>просп.Калинина-ул.Цеховая-просп.Комсомольский-ул.Сизова</t>
  </si>
  <si>
    <t>22:63:020608</t>
  </si>
  <si>
    <t>ул.Глушкова-просп.Космонавтов-ул.40 лет Октября-ул.Германа Титова</t>
  </si>
  <si>
    <t>ул.Глушкова-ул.Германа Титова-ул.40 лет Октября-ул.Эмилии Алексеевой</t>
  </si>
  <si>
    <t>ул.Малахова-ул.Эмилии Алексеевой-ул.Глушкова-ул.Петра Сухова</t>
  </si>
  <si>
    <t>22:63:020325</t>
  </si>
  <si>
    <t>ул.Малахова-ул.Германа Титова-ул.Глушкова-ул.Эмилии Алексеевой</t>
  </si>
  <si>
    <t>22:63:020316</t>
  </si>
  <si>
    <t>ул.Малахова-просп.Космонавтов-ул.Глушкова-ул.Германа Титова</t>
  </si>
  <si>
    <t>22:63:020307</t>
  </si>
  <si>
    <t>ул.Глушкова-ул.Эмилии Алексеевой-ул.40 лет Октября-ул.Петра Сухова</t>
  </si>
  <si>
    <t>ЛЕНИНСКИЙ РАЙОН</t>
  </si>
  <si>
    <t>ул.Малахова-ул.Юрина-ул.Георгия Исакова-ул.42-й Краснознаменной бригады</t>
  </si>
  <si>
    <t>22:63:010613</t>
  </si>
  <si>
    <t>ул.Кавалерийская-ул.Гущина-ул.Попова-ул.Веры Кащеевой-ул.Монтажников</t>
  </si>
  <si>
    <t>22:63:010401</t>
  </si>
  <si>
    <t>ул.Малахова-ул.Георгия Исакова-ул.42-й Краснознаменной Бригады-ул.Антона Петрова</t>
  </si>
  <si>
    <t>ул.Шукшина-ул.Георгия Исакова-ул.Попова-ул.Антона Петрова</t>
  </si>
  <si>
    <t>22:63:010414</t>
  </si>
  <si>
    <t>ул.Шукшина-ул.Юрина-ул.Георгия Исакова-ул.Попова</t>
  </si>
  <si>
    <t>22:63:010410</t>
  </si>
  <si>
    <t>22:63:010409</t>
  </si>
  <si>
    <t>ул.Георгия Исакова-ул.Шукшина-ул.Солнечная поляна-ул.Антона Петрова</t>
  </si>
  <si>
    <t>22:63:010413</t>
  </si>
  <si>
    <t>ул. Западная 12-я-ул.Германа Титова-ул. Западная 10-я-ул.Эмилии Алексеевой</t>
  </si>
  <si>
    <t>22:63:010509 22:63:010510</t>
  </si>
  <si>
    <t>ул.Малахова-ул.Гущина-бульвар Медиков-ул.Юрина</t>
  </si>
  <si>
    <t>22:63:010603</t>
  </si>
  <si>
    <t>ИНДУСТРИАЛЬНЫЙ РАЙОН</t>
  </si>
  <si>
    <t>22:63:030131</t>
  </si>
  <si>
    <t>22:63:030130</t>
  </si>
  <si>
    <t>22:63:030112</t>
  </si>
  <si>
    <t>22:63:030129</t>
  </si>
  <si>
    <t>22:63:030123</t>
  </si>
  <si>
    <t>22:63:010640</t>
  </si>
  <si>
    <t>22:63:030134</t>
  </si>
  <si>
    <t>22:63:030410</t>
  </si>
  <si>
    <t>22:63:030416</t>
  </si>
  <si>
    <t>22:63:030311</t>
  </si>
  <si>
    <t>ул.50 лет СССР-ул.Георгиева-Павловскиq тракт-ул.Шумакова</t>
  </si>
  <si>
    <t>ул.Панфиловцев-ул.50 лет СССР-ул.Шумакова-Павловскиq тракт</t>
  </si>
  <si>
    <t>ул.Попова-ул.50лет СССР-ул.Панфиловцев-ул.Энтузиастов</t>
  </si>
  <si>
    <t>ул.Малахова-ул.Транзитная-ул.42-й Краснознаменной бригады</t>
  </si>
  <si>
    <t>ул.Малахова-ул.Волгоградская-ул.Транзитная-пр-д Кооперативный 4-й</t>
  </si>
  <si>
    <t>ул.Малахова-Павловский тракт-ул.Бабуркина</t>
  </si>
  <si>
    <t>ул.Балтийская-ул.Шумакова-ул.Взлетная-ул.Попова</t>
  </si>
  <si>
    <t>ул.Балтийская-ул.Шумакова-пр.Северный Власихинский-ул.Попова</t>
  </si>
  <si>
    <t>ул.Попова-ул.Ленинградская-ул.Антона Петрова-ул.Энтузиастов</t>
  </si>
  <si>
    <t>Павловский тракт-ул. Сиреневая-ул.Взлетная-ул.Попова</t>
  </si>
  <si>
    <t>ЖЕЛЕЗНОДОРОЖНЫЙ РАЙОН</t>
  </si>
  <si>
    <t>22:63:040419</t>
  </si>
  <si>
    <t>22:63:040412</t>
  </si>
  <si>
    <t>22:63:040112</t>
  </si>
  <si>
    <t>22:63:040124</t>
  </si>
  <si>
    <t>ул.Молодежная-просп.Красноармейский-просп.Строителей-просп.Социалистический</t>
  </si>
  <si>
    <t>ул.Деповская-ул.Молодежная-просп.Социалистический-просп.Строителей</t>
  </si>
  <si>
    <t>ул.Полярная-просп.Ленина-ул.Червонная-ул.Бехтерева</t>
  </si>
  <si>
    <t>ул.Червонная-просп.Ленина-ул.Матросова-ул.Бехтерева</t>
  </si>
  <si>
    <t>ЦЕНТРАЛЬНЫЙ РАЙОН</t>
  </si>
  <si>
    <t>22:63:050410</t>
  </si>
  <si>
    <t>22:63:050404</t>
  </si>
  <si>
    <t>22:63:050308</t>
  </si>
  <si>
    <t>22:63:050123</t>
  </si>
  <si>
    <t>22:63:050243</t>
  </si>
  <si>
    <t>22:63:050307</t>
  </si>
  <si>
    <t>22:63:050314</t>
  </si>
  <si>
    <t>22:63:050130</t>
  </si>
  <si>
    <t>22:63:050133</t>
  </si>
  <si>
    <t>22:63:050138</t>
  </si>
  <si>
    <t>Постановление об утверждении проекта межевания застроенной территории</t>
  </si>
  <si>
    <t>ул. Партизанская-ул.Челюскинцев-ул.Анатолия-пер.Малый Прудской</t>
  </si>
  <si>
    <t>пер.Малый Прудской-ул.Чкалова-пер.Прудской-ул.Чернышевского</t>
  </si>
  <si>
    <t>ул.Челюскинцев-ул.Папанинцев-пер.Ядринцева-пр.Магистральный</t>
  </si>
  <si>
    <t>просп.Комсомольский-ул.Интернациональная-ул.Пролетарская-пер.Некрасова</t>
  </si>
  <si>
    <t>просп.Красноармейский-ул.Короленко-просп.Социалистический-ул.Пушкина</t>
  </si>
  <si>
    <t>пер.Циолковского-ул.Партизанская-пер.Радищева-ул.Пролетарская</t>
  </si>
  <si>
    <t>пер.Радищева-ул.Партизанская-просп.Красноармейский-ул.Пролетарская</t>
  </si>
  <si>
    <t>просп.Комсомольский-ул.Интернациональная-ул.Максима Горького-ул.Пролетарская</t>
  </si>
  <si>
    <t>просп.Комсомольский-ул.Анатолия-ул.Максима Горького-ул.Интернациональная</t>
  </si>
  <si>
    <t>просп.Комсмольский-ул.Никитина-ул.Максима Горького-ул.Анатолия</t>
  </si>
  <si>
    <t>1098, 1098А</t>
  </si>
  <si>
    <t>974, 972</t>
  </si>
  <si>
    <t>ул.Попова-ул.50 лет СССР-ул.Панфиловцев-Павловский тракт</t>
  </si>
  <si>
    <t>261, 262, 245</t>
  </si>
  <si>
    <t>Постановление администраци города от 18.11.2009 №5172</t>
  </si>
  <si>
    <t>Постановление администраци города от 25.11.2009 №5224</t>
  </si>
  <si>
    <t>Постановление администраци города от 16.11.2009 №5115</t>
  </si>
  <si>
    <t>Постановление администраци города от 17.11.2009 №5137</t>
  </si>
  <si>
    <t>Постановление администраци города от 16.11.2009 №5114</t>
  </si>
  <si>
    <t xml:space="preserve">просп.Строителей-ул.Деповская-ул.Профинтерна-просп.Ленина </t>
  </si>
  <si>
    <t>22:63:040406</t>
  </si>
  <si>
    <t xml:space="preserve">просп.Строителей-ул.Деповская-ул.Профинтерна </t>
  </si>
  <si>
    <t>пл.Победы-ул.Привокзальная-ул.Новоугольная-просп.Ленина-ул.Профинтерна</t>
  </si>
  <si>
    <t>22:63:040404</t>
  </si>
  <si>
    <t>ул.Бехтерева-ул.Матросова-просп.Ленина-ул.Кулагина</t>
  </si>
  <si>
    <t>22:63:040142</t>
  </si>
  <si>
    <t>ул.Гущина-ул.Кавалерийская-ул.Юрина-ул.Солнечная поляна</t>
  </si>
  <si>
    <t>22:63:010403</t>
  </si>
  <si>
    <t>ул.Северо-Западная-ул.Советской Армии-ул.Новороссийская-ул.Транзитная</t>
  </si>
  <si>
    <t>ул.Эмилии Алексеевой-ул.Западная 1-я-ул.Петра Сухова-ул.80-й Гвардейской Дивизии</t>
  </si>
  <si>
    <t>ул.Эмилии Алексеевой-ул.Смирнова-ул.Петра Сухова-ул.80-й Гвардейской Дивизии</t>
  </si>
  <si>
    <t>22:63:020329</t>
  </si>
  <si>
    <t>949А</t>
  </si>
  <si>
    <t>341,345,392,393</t>
  </si>
  <si>
    <t>Павловский тракт-ул.Фурманова-ул.Белоярская</t>
  </si>
  <si>
    <t>22:63:040508</t>
  </si>
  <si>
    <t>Павловский тракт-ул.Фурманова-пр.Фурманова</t>
  </si>
  <si>
    <t>22:63:040507</t>
  </si>
  <si>
    <t xml:space="preserve">ул.Советской Армии-ул.Северо-Западная 2-я-ул.Волгоградская-пер.Авиационный </t>
  </si>
  <si>
    <t>22:63:010632</t>
  </si>
  <si>
    <t>ул.Малахова-ул.42 Краснознаменной бригады-ул.Советской Армии-ул.Антона Петрова</t>
  </si>
  <si>
    <t>22:63:020328</t>
  </si>
  <si>
    <t>ул.Эмилии Алексеевой-ул.Смирнова-ул.Тимуровская-ул.Петра Сухова</t>
  </si>
  <si>
    <t>22:63:020322</t>
  </si>
  <si>
    <t>22:63:040238 22:63:040239</t>
  </si>
  <si>
    <t>22:63:040232 22:63:040235</t>
  </si>
  <si>
    <t>- Проект утвержден</t>
  </si>
  <si>
    <t>- Проект не утвержден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</si>
</sst>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b/>
      <sz val="8"/>
      <name val="Arial Cry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2" fontId="16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0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4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pane ySplit="11" topLeftCell="A38" activePane="bottomLeft" state="frozen"/>
      <selection pane="topLeft" activeCell="A1" sqref="A1"/>
      <selection pane="bottomLeft" activeCell="H57" sqref="H57"/>
    </sheetView>
  </sheetViews>
  <sheetFormatPr defaultColWidth="9.00390625" defaultRowHeight="12.75"/>
  <cols>
    <col min="1" max="1" width="4.25390625" style="115" customWidth="1"/>
    <col min="2" max="2" width="62.875" style="115" customWidth="1"/>
    <col min="3" max="3" width="18.125" style="115" hidden="1" customWidth="1"/>
    <col min="4" max="6" width="18.125" style="115" customWidth="1"/>
    <col min="7" max="7" width="21.25390625" style="112" customWidth="1"/>
    <col min="8" max="16384" width="9.125" style="115" customWidth="1"/>
  </cols>
  <sheetData>
    <row r="1" spans="1:7" ht="12" thickBot="1">
      <c r="A1" s="148" t="s">
        <v>616</v>
      </c>
      <c r="B1" s="148"/>
      <c r="C1" s="148"/>
      <c r="D1" s="148"/>
      <c r="E1" s="148"/>
      <c r="F1" s="148"/>
      <c r="G1" s="148"/>
    </row>
    <row r="2" spans="1:7" ht="12" customHeight="1" thickBot="1">
      <c r="A2" s="149" t="s">
        <v>0</v>
      </c>
      <c r="B2" s="149" t="s">
        <v>617</v>
      </c>
      <c r="C2" s="150" t="s">
        <v>602</v>
      </c>
      <c r="D2" s="149" t="s">
        <v>618</v>
      </c>
      <c r="E2" s="149" t="s">
        <v>603</v>
      </c>
      <c r="F2" s="150" t="s">
        <v>619</v>
      </c>
      <c r="G2" s="149" t="s">
        <v>704</v>
      </c>
    </row>
    <row r="3" spans="1:7" ht="12" thickBot="1">
      <c r="A3" s="149"/>
      <c r="B3" s="149"/>
      <c r="C3" s="151"/>
      <c r="D3" s="149"/>
      <c r="E3" s="149"/>
      <c r="F3" s="151"/>
      <c r="G3" s="149"/>
    </row>
    <row r="4" spans="1:7" ht="12" thickBot="1">
      <c r="A4" s="149"/>
      <c r="B4" s="149"/>
      <c r="C4" s="151"/>
      <c r="D4" s="149"/>
      <c r="E4" s="149"/>
      <c r="F4" s="151"/>
      <c r="G4" s="149"/>
    </row>
    <row r="5" spans="1:7" ht="12" thickBot="1">
      <c r="A5" s="149"/>
      <c r="B5" s="149"/>
      <c r="C5" s="151"/>
      <c r="D5" s="149"/>
      <c r="E5" s="149"/>
      <c r="F5" s="151"/>
      <c r="G5" s="149"/>
    </row>
    <row r="6" spans="1:7" ht="6.75" customHeight="1" thickBot="1">
      <c r="A6" s="149"/>
      <c r="B6" s="149"/>
      <c r="C6" s="151"/>
      <c r="D6" s="149"/>
      <c r="E6" s="149"/>
      <c r="F6" s="152"/>
      <c r="G6" s="149"/>
    </row>
    <row r="7" spans="1:7" ht="5.25" customHeight="1" hidden="1" thickBot="1">
      <c r="A7" s="149"/>
      <c r="B7" s="149"/>
      <c r="C7" s="151"/>
      <c r="D7" s="149"/>
      <c r="E7" s="149"/>
      <c r="F7" s="119"/>
      <c r="G7" s="149"/>
    </row>
    <row r="8" spans="1:7" ht="8.25" customHeight="1" hidden="1" thickBot="1">
      <c r="A8" s="149"/>
      <c r="B8" s="149"/>
      <c r="C8" s="151"/>
      <c r="D8" s="149"/>
      <c r="E8" s="149"/>
      <c r="F8" s="119"/>
      <c r="G8" s="149"/>
    </row>
    <row r="9" spans="1:7" ht="12" customHeight="1" hidden="1" thickBot="1">
      <c r="A9" s="149"/>
      <c r="B9" s="149"/>
      <c r="C9" s="151"/>
      <c r="D9" s="149"/>
      <c r="E9" s="149"/>
      <c r="F9" s="119"/>
      <c r="G9" s="149"/>
    </row>
    <row r="10" spans="1:7" ht="12" customHeight="1" hidden="1" thickBot="1">
      <c r="A10" s="149"/>
      <c r="B10" s="149"/>
      <c r="C10" s="152"/>
      <c r="D10" s="149"/>
      <c r="E10" s="149"/>
      <c r="F10" s="119"/>
      <c r="G10" s="149"/>
    </row>
    <row r="11" spans="1:7" ht="12" thickBot="1">
      <c r="A11" s="114">
        <v>1</v>
      </c>
      <c r="B11" s="114">
        <v>2</v>
      </c>
      <c r="C11" s="114">
        <v>3</v>
      </c>
      <c r="D11" s="114">
        <v>3</v>
      </c>
      <c r="E11" s="114">
        <v>4</v>
      </c>
      <c r="F11" s="114">
        <v>5</v>
      </c>
      <c r="G11" s="114">
        <v>6</v>
      </c>
    </row>
    <row r="12" spans="1:7" ht="12" thickTop="1">
      <c r="A12" s="140" t="s">
        <v>620</v>
      </c>
      <c r="B12" s="141"/>
      <c r="C12" s="141"/>
      <c r="D12" s="141"/>
      <c r="E12" s="141"/>
      <c r="F12" s="141"/>
      <c r="G12" s="142"/>
    </row>
    <row r="13" spans="1:7" ht="11.25" customHeight="1">
      <c r="A13" s="128">
        <v>1</v>
      </c>
      <c r="B13" s="127" t="s">
        <v>621</v>
      </c>
      <c r="C13" s="117"/>
      <c r="D13" s="117" t="s">
        <v>622</v>
      </c>
      <c r="E13" s="117">
        <v>959</v>
      </c>
      <c r="F13" s="117" t="s">
        <v>623</v>
      </c>
      <c r="G13" s="132" t="s">
        <v>721</v>
      </c>
    </row>
    <row r="14" spans="1:7" ht="11.25" customHeight="1">
      <c r="A14" s="126">
        <v>2</v>
      </c>
      <c r="B14" s="127" t="s">
        <v>624</v>
      </c>
      <c r="C14" s="111"/>
      <c r="D14" s="111" t="s">
        <v>625</v>
      </c>
      <c r="E14" s="111">
        <v>954</v>
      </c>
      <c r="F14" s="117" t="s">
        <v>623</v>
      </c>
      <c r="G14" s="133"/>
    </row>
    <row r="15" spans="1:7" ht="11.25" customHeight="1">
      <c r="A15" s="126">
        <v>3</v>
      </c>
      <c r="B15" s="127" t="s">
        <v>626</v>
      </c>
      <c r="C15" s="111"/>
      <c r="D15" s="111" t="s">
        <v>611</v>
      </c>
      <c r="E15" s="111">
        <v>958</v>
      </c>
      <c r="F15" s="111" t="s">
        <v>623</v>
      </c>
      <c r="G15" s="133"/>
    </row>
    <row r="16" spans="1:7" ht="11.25" customHeight="1">
      <c r="A16" s="126">
        <v>4</v>
      </c>
      <c r="B16" s="127" t="s">
        <v>627</v>
      </c>
      <c r="C16" s="111"/>
      <c r="D16" s="111" t="s">
        <v>628</v>
      </c>
      <c r="E16" s="111">
        <v>957</v>
      </c>
      <c r="F16" s="117" t="s">
        <v>623</v>
      </c>
      <c r="G16" s="133"/>
    </row>
    <row r="17" spans="1:7" ht="11.25" customHeight="1">
      <c r="A17" s="126">
        <v>5</v>
      </c>
      <c r="B17" s="127" t="s">
        <v>629</v>
      </c>
      <c r="C17" s="111"/>
      <c r="D17" s="111" t="s">
        <v>630</v>
      </c>
      <c r="E17" s="111" t="s">
        <v>605</v>
      </c>
      <c r="F17" s="111" t="s">
        <v>623</v>
      </c>
      <c r="G17" s="133"/>
    </row>
    <row r="18" spans="1:7" ht="11.25" customHeight="1">
      <c r="A18" s="126">
        <v>6</v>
      </c>
      <c r="B18" s="127" t="s">
        <v>631</v>
      </c>
      <c r="C18" s="111"/>
      <c r="D18" s="111" t="s">
        <v>632</v>
      </c>
      <c r="E18" s="111">
        <v>948</v>
      </c>
      <c r="F18" s="117" t="s">
        <v>623</v>
      </c>
      <c r="G18" s="133"/>
    </row>
    <row r="19" spans="1:7" ht="11.25" customHeight="1">
      <c r="A19" s="126">
        <v>7</v>
      </c>
      <c r="B19" s="127" t="s">
        <v>633</v>
      </c>
      <c r="C19" s="111"/>
      <c r="D19" s="111" t="s">
        <v>634</v>
      </c>
      <c r="E19" s="111">
        <v>911</v>
      </c>
      <c r="F19" s="111" t="s">
        <v>623</v>
      </c>
      <c r="G19" s="133"/>
    </row>
    <row r="20" spans="1:7" ht="11.25" customHeight="1">
      <c r="A20" s="126">
        <v>8</v>
      </c>
      <c r="B20" s="127" t="s">
        <v>635</v>
      </c>
      <c r="C20" s="111"/>
      <c r="D20" s="111" t="s">
        <v>636</v>
      </c>
      <c r="E20" s="111">
        <v>400</v>
      </c>
      <c r="F20" s="111" t="s">
        <v>623</v>
      </c>
      <c r="G20" s="133"/>
    </row>
    <row r="21" spans="1:7" ht="11.25" customHeight="1">
      <c r="A21" s="126">
        <v>9</v>
      </c>
      <c r="B21" s="127" t="s">
        <v>637</v>
      </c>
      <c r="C21" s="111"/>
      <c r="D21" s="111" t="s">
        <v>613</v>
      </c>
      <c r="E21" s="111">
        <v>962</v>
      </c>
      <c r="F21" s="111" t="s">
        <v>623</v>
      </c>
      <c r="G21" s="133"/>
    </row>
    <row r="22" spans="1:7" ht="11.25" customHeight="1">
      <c r="A22" s="126">
        <v>10</v>
      </c>
      <c r="B22" s="127" t="s">
        <v>638</v>
      </c>
      <c r="C22" s="111"/>
      <c r="D22" s="111" t="s">
        <v>612</v>
      </c>
      <c r="E22" s="111">
        <v>963</v>
      </c>
      <c r="F22" s="111" t="s">
        <v>623</v>
      </c>
      <c r="G22" s="133"/>
    </row>
    <row r="23" spans="1:7" ht="11.25" customHeight="1">
      <c r="A23" s="126">
        <v>11</v>
      </c>
      <c r="B23" s="127" t="s">
        <v>639</v>
      </c>
      <c r="C23" s="111"/>
      <c r="D23" s="111" t="s">
        <v>640</v>
      </c>
      <c r="E23" s="111">
        <v>967</v>
      </c>
      <c r="F23" s="111" t="s">
        <v>623</v>
      </c>
      <c r="G23" s="133"/>
    </row>
    <row r="24" spans="1:7" ht="11.25" customHeight="1">
      <c r="A24" s="126">
        <v>12</v>
      </c>
      <c r="B24" s="127" t="s">
        <v>641</v>
      </c>
      <c r="C24" s="111"/>
      <c r="D24" s="111" t="s">
        <v>642</v>
      </c>
      <c r="E24" s="111">
        <v>968</v>
      </c>
      <c r="F24" s="111" t="s">
        <v>623</v>
      </c>
      <c r="G24" s="133"/>
    </row>
    <row r="25" spans="1:7" ht="11.25" customHeight="1">
      <c r="A25" s="126">
        <v>13</v>
      </c>
      <c r="B25" s="127" t="s">
        <v>643</v>
      </c>
      <c r="C25" s="111"/>
      <c r="D25" s="111" t="s">
        <v>644</v>
      </c>
      <c r="E25" s="111">
        <v>969</v>
      </c>
      <c r="F25" s="117" t="s">
        <v>623</v>
      </c>
      <c r="G25" s="133"/>
    </row>
    <row r="26" spans="1:7" ht="11.25" customHeight="1">
      <c r="A26" s="126">
        <v>14</v>
      </c>
      <c r="B26" s="127" t="s">
        <v>645</v>
      </c>
      <c r="C26" s="111"/>
      <c r="D26" s="111" t="s">
        <v>610</v>
      </c>
      <c r="E26" s="111">
        <v>964</v>
      </c>
      <c r="F26" s="111" t="s">
        <v>623</v>
      </c>
      <c r="G26" s="133"/>
    </row>
    <row r="27" spans="1:7" ht="14.25" customHeight="1">
      <c r="A27" s="124">
        <v>15</v>
      </c>
      <c r="B27" s="125" t="s">
        <v>734</v>
      </c>
      <c r="C27" s="123"/>
      <c r="D27" s="123" t="s">
        <v>748</v>
      </c>
      <c r="E27" s="123">
        <v>947</v>
      </c>
      <c r="F27" s="123" t="s">
        <v>606</v>
      </c>
      <c r="G27" s="123" t="s">
        <v>606</v>
      </c>
    </row>
    <row r="28" spans="1:7" ht="12.75" customHeight="1">
      <c r="A28" s="124">
        <v>16</v>
      </c>
      <c r="B28" s="125" t="s">
        <v>735</v>
      </c>
      <c r="C28" s="123"/>
      <c r="D28" s="123" t="s">
        <v>736</v>
      </c>
      <c r="E28" s="123">
        <v>949</v>
      </c>
      <c r="F28" s="123" t="s">
        <v>606</v>
      </c>
      <c r="G28" s="122" t="s">
        <v>606</v>
      </c>
    </row>
    <row r="29" spans="1:7" ht="12.75" customHeight="1" thickBot="1">
      <c r="A29" s="124">
        <v>17</v>
      </c>
      <c r="B29" s="125" t="s">
        <v>747</v>
      </c>
      <c r="C29" s="123"/>
      <c r="D29" s="123" t="s">
        <v>746</v>
      </c>
      <c r="E29" s="123" t="s">
        <v>737</v>
      </c>
      <c r="F29" s="123" t="s">
        <v>606</v>
      </c>
      <c r="G29" s="122" t="s">
        <v>606</v>
      </c>
    </row>
    <row r="30" spans="1:7" ht="12.75" customHeight="1" thickTop="1">
      <c r="A30" s="140" t="s">
        <v>646</v>
      </c>
      <c r="B30" s="141"/>
      <c r="C30" s="141"/>
      <c r="D30" s="141"/>
      <c r="E30" s="141"/>
      <c r="F30" s="141"/>
      <c r="G30" s="142"/>
    </row>
    <row r="31" spans="1:7" ht="11.25">
      <c r="A31" s="126">
        <v>18</v>
      </c>
      <c r="B31" s="127" t="s">
        <v>647</v>
      </c>
      <c r="C31" s="111"/>
      <c r="D31" s="111" t="s">
        <v>648</v>
      </c>
      <c r="E31" s="111">
        <v>1078</v>
      </c>
      <c r="F31" s="111" t="s">
        <v>623</v>
      </c>
      <c r="G31" s="132" t="s">
        <v>722</v>
      </c>
    </row>
    <row r="32" spans="1:7" ht="11.25">
      <c r="A32" s="126">
        <v>19</v>
      </c>
      <c r="B32" s="127" t="s">
        <v>649</v>
      </c>
      <c r="C32" s="111"/>
      <c r="D32" s="111" t="s">
        <v>650</v>
      </c>
      <c r="E32" s="111" t="s">
        <v>715</v>
      </c>
      <c r="F32" s="117" t="s">
        <v>623</v>
      </c>
      <c r="G32" s="138"/>
    </row>
    <row r="33" spans="1:7" ht="10.5" customHeight="1">
      <c r="A33" s="126">
        <v>20</v>
      </c>
      <c r="B33" s="127" t="s">
        <v>651</v>
      </c>
      <c r="C33" s="111"/>
      <c r="D33" s="111" t="s">
        <v>614</v>
      </c>
      <c r="E33" s="111">
        <v>1050</v>
      </c>
      <c r="F33" s="117" t="s">
        <v>623</v>
      </c>
      <c r="G33" s="138"/>
    </row>
    <row r="34" spans="1:7" ht="11.25">
      <c r="A34" s="126">
        <v>21</v>
      </c>
      <c r="B34" s="127" t="s">
        <v>652</v>
      </c>
      <c r="C34" s="111"/>
      <c r="D34" s="111" t="s">
        <v>653</v>
      </c>
      <c r="E34" s="111">
        <v>1073</v>
      </c>
      <c r="F34" s="117" t="s">
        <v>623</v>
      </c>
      <c r="G34" s="138"/>
    </row>
    <row r="35" spans="1:7" ht="11.25">
      <c r="A35" s="143">
        <v>22</v>
      </c>
      <c r="B35" s="145" t="s">
        <v>654</v>
      </c>
      <c r="C35" s="111"/>
      <c r="D35" s="120" t="s">
        <v>656</v>
      </c>
      <c r="E35" s="135">
        <v>1090.1099</v>
      </c>
      <c r="F35" s="135" t="s">
        <v>623</v>
      </c>
      <c r="G35" s="138"/>
    </row>
    <row r="36" spans="1:7" ht="11.25" customHeight="1">
      <c r="A36" s="144"/>
      <c r="B36" s="146"/>
      <c r="C36" s="111"/>
      <c r="D36" s="117" t="s">
        <v>655</v>
      </c>
      <c r="E36" s="147"/>
      <c r="F36" s="147"/>
      <c r="G36" s="138"/>
    </row>
    <row r="37" spans="1:7" ht="11.25">
      <c r="A37" s="126">
        <v>23</v>
      </c>
      <c r="B37" s="127" t="s">
        <v>657</v>
      </c>
      <c r="C37" s="111"/>
      <c r="D37" s="111" t="s">
        <v>658</v>
      </c>
      <c r="E37" s="111">
        <v>1091</v>
      </c>
      <c r="F37" s="117" t="s">
        <v>623</v>
      </c>
      <c r="G37" s="138"/>
    </row>
    <row r="38" spans="1:7" ht="21.75" customHeight="1">
      <c r="A38" s="126">
        <v>24</v>
      </c>
      <c r="B38" s="127" t="s">
        <v>659</v>
      </c>
      <c r="C38" s="111"/>
      <c r="D38" s="111" t="s">
        <v>660</v>
      </c>
      <c r="E38" s="111" t="s">
        <v>716</v>
      </c>
      <c r="F38" s="117" t="s">
        <v>623</v>
      </c>
      <c r="G38" s="138"/>
    </row>
    <row r="39" spans="1:7" ht="11.25">
      <c r="A39" s="126">
        <v>25</v>
      </c>
      <c r="B39" s="127" t="s">
        <v>661</v>
      </c>
      <c r="C39" s="111"/>
      <c r="D39" s="111" t="s">
        <v>662</v>
      </c>
      <c r="E39" s="111">
        <v>1077</v>
      </c>
      <c r="F39" s="117" t="s">
        <v>623</v>
      </c>
      <c r="G39" s="139"/>
    </row>
    <row r="40" spans="1:7" ht="12" customHeight="1">
      <c r="A40" s="124">
        <v>26</v>
      </c>
      <c r="B40" s="125" t="s">
        <v>745</v>
      </c>
      <c r="C40" s="123"/>
      <c r="D40" s="123" t="s">
        <v>744</v>
      </c>
      <c r="E40" s="123">
        <v>1049</v>
      </c>
      <c r="F40" s="123" t="s">
        <v>606</v>
      </c>
      <c r="G40" s="122" t="s">
        <v>606</v>
      </c>
    </row>
    <row r="41" spans="1:7" ht="12" customHeight="1" thickBot="1">
      <c r="A41" s="124">
        <v>27</v>
      </c>
      <c r="B41" s="125" t="s">
        <v>731</v>
      </c>
      <c r="C41" s="123"/>
      <c r="D41" s="123" t="s">
        <v>732</v>
      </c>
      <c r="E41" s="123">
        <v>1097</v>
      </c>
      <c r="F41" s="122" t="s">
        <v>606</v>
      </c>
      <c r="G41" s="122" t="s">
        <v>606</v>
      </c>
    </row>
    <row r="42" spans="1:7" ht="10.5" customHeight="1" thickTop="1">
      <c r="A42" s="140" t="s">
        <v>663</v>
      </c>
      <c r="B42" s="141"/>
      <c r="C42" s="141"/>
      <c r="D42" s="141"/>
      <c r="E42" s="141"/>
      <c r="F42" s="141"/>
      <c r="G42" s="142"/>
    </row>
    <row r="43" spans="1:7" ht="10.5" customHeight="1">
      <c r="A43" s="126">
        <v>28</v>
      </c>
      <c r="B43" s="127" t="s">
        <v>674</v>
      </c>
      <c r="C43" s="111"/>
      <c r="D43" s="111" t="s">
        <v>664</v>
      </c>
      <c r="E43" s="111" t="s">
        <v>604</v>
      </c>
      <c r="F43" s="117" t="s">
        <v>623</v>
      </c>
      <c r="G43" s="132" t="s">
        <v>720</v>
      </c>
    </row>
    <row r="44" spans="1:7" ht="10.5" customHeight="1">
      <c r="A44" s="126">
        <v>29</v>
      </c>
      <c r="B44" s="127" t="s">
        <v>675</v>
      </c>
      <c r="C44" s="111"/>
      <c r="D44" s="111" t="s">
        <v>665</v>
      </c>
      <c r="E44" s="111" t="s">
        <v>609</v>
      </c>
      <c r="F44" s="117" t="s">
        <v>623</v>
      </c>
      <c r="G44" s="133"/>
    </row>
    <row r="45" spans="1:7" ht="10.5" customHeight="1">
      <c r="A45" s="126">
        <v>30</v>
      </c>
      <c r="B45" s="127" t="s">
        <v>676</v>
      </c>
      <c r="C45" s="111"/>
      <c r="D45" s="111" t="s">
        <v>666</v>
      </c>
      <c r="E45" s="111">
        <v>1062</v>
      </c>
      <c r="F45" s="117" t="s">
        <v>623</v>
      </c>
      <c r="G45" s="133"/>
    </row>
    <row r="46" spans="1:7" ht="10.5" customHeight="1">
      <c r="A46" s="126">
        <v>31</v>
      </c>
      <c r="B46" s="127" t="s">
        <v>717</v>
      </c>
      <c r="C46" s="111"/>
      <c r="D46" s="111" t="s">
        <v>667</v>
      </c>
      <c r="E46" s="111">
        <v>1062</v>
      </c>
      <c r="F46" s="117" t="s">
        <v>623</v>
      </c>
      <c r="G46" s="133"/>
    </row>
    <row r="47" spans="1:7" ht="10.5" customHeight="1">
      <c r="A47" s="126">
        <v>32</v>
      </c>
      <c r="B47" s="127" t="s">
        <v>677</v>
      </c>
      <c r="C47" s="111"/>
      <c r="D47" s="111" t="s">
        <v>668</v>
      </c>
      <c r="E47" s="111">
        <v>1081</v>
      </c>
      <c r="F47" s="117" t="s">
        <v>623</v>
      </c>
      <c r="G47" s="133"/>
    </row>
    <row r="48" spans="1:7" ht="10.5" customHeight="1">
      <c r="A48" s="126">
        <v>33</v>
      </c>
      <c r="B48" s="127" t="s">
        <v>678</v>
      </c>
      <c r="C48" s="111"/>
      <c r="D48" s="111" t="s">
        <v>669</v>
      </c>
      <c r="E48" s="111">
        <v>1083</v>
      </c>
      <c r="F48" s="117" t="s">
        <v>623</v>
      </c>
      <c r="G48" s="133"/>
    </row>
    <row r="49" spans="1:7" ht="10.5" customHeight="1">
      <c r="A49" s="126">
        <v>34</v>
      </c>
      <c r="B49" s="127" t="s">
        <v>679</v>
      </c>
      <c r="C49" s="111"/>
      <c r="D49" s="111" t="s">
        <v>670</v>
      </c>
      <c r="E49" s="111">
        <v>1080</v>
      </c>
      <c r="F49" s="117" t="s">
        <v>623</v>
      </c>
      <c r="G49" s="133"/>
    </row>
    <row r="50" spans="1:7" ht="10.5" customHeight="1">
      <c r="A50" s="126">
        <v>35</v>
      </c>
      <c r="B50" s="127" t="s">
        <v>680</v>
      </c>
      <c r="C50" s="111"/>
      <c r="D50" s="111" t="s">
        <v>671</v>
      </c>
      <c r="E50" s="111">
        <v>2004</v>
      </c>
      <c r="F50" s="117" t="s">
        <v>623</v>
      </c>
      <c r="G50" s="133"/>
    </row>
    <row r="51" spans="1:7" ht="10.5" customHeight="1">
      <c r="A51" s="126">
        <v>36</v>
      </c>
      <c r="B51" s="127" t="s">
        <v>681</v>
      </c>
      <c r="C51" s="111"/>
      <c r="D51" s="111" t="s">
        <v>672</v>
      </c>
      <c r="E51" s="111">
        <v>2003</v>
      </c>
      <c r="F51" s="117" t="s">
        <v>623</v>
      </c>
      <c r="G51" s="133"/>
    </row>
    <row r="52" spans="1:7" ht="10.5" customHeight="1">
      <c r="A52" s="126">
        <v>37</v>
      </c>
      <c r="B52" s="127" t="s">
        <v>682</v>
      </c>
      <c r="C52" s="111"/>
      <c r="D52" s="111" t="s">
        <v>615</v>
      </c>
      <c r="E52" s="111" t="s">
        <v>607</v>
      </c>
      <c r="F52" s="117" t="s">
        <v>623</v>
      </c>
      <c r="G52" s="133"/>
    </row>
    <row r="53" spans="1:7" ht="10.5" customHeight="1" thickBot="1">
      <c r="A53" s="126">
        <v>38</v>
      </c>
      <c r="B53" s="127" t="s">
        <v>683</v>
      </c>
      <c r="C53" s="111"/>
      <c r="D53" s="111" t="s">
        <v>673</v>
      </c>
      <c r="E53" s="111">
        <v>2007</v>
      </c>
      <c r="F53" s="117" t="s">
        <v>623</v>
      </c>
      <c r="G53" s="134"/>
    </row>
    <row r="54" spans="1:7" ht="10.5" customHeight="1" thickTop="1">
      <c r="A54" s="140" t="s">
        <v>684</v>
      </c>
      <c r="B54" s="141"/>
      <c r="C54" s="141"/>
      <c r="D54" s="141"/>
      <c r="E54" s="141"/>
      <c r="F54" s="141"/>
      <c r="G54" s="142"/>
    </row>
    <row r="55" spans="1:7" ht="10.5" customHeight="1">
      <c r="A55" s="126">
        <v>39</v>
      </c>
      <c r="B55" s="127" t="s">
        <v>689</v>
      </c>
      <c r="C55" s="111"/>
      <c r="D55" s="111" t="s">
        <v>685</v>
      </c>
      <c r="E55" s="111">
        <v>389</v>
      </c>
      <c r="F55" s="117" t="s">
        <v>623</v>
      </c>
      <c r="G55" s="135" t="s">
        <v>719</v>
      </c>
    </row>
    <row r="56" spans="1:7" ht="10.5" customHeight="1">
      <c r="A56" s="126">
        <v>40</v>
      </c>
      <c r="B56" s="127" t="s">
        <v>690</v>
      </c>
      <c r="C56" s="111"/>
      <c r="D56" s="111" t="s">
        <v>686</v>
      </c>
      <c r="E56" s="111">
        <v>376</v>
      </c>
      <c r="F56" s="117" t="s">
        <v>623</v>
      </c>
      <c r="G56" s="136"/>
    </row>
    <row r="57" spans="1:7" ht="10.5" customHeight="1">
      <c r="A57" s="126">
        <v>41</v>
      </c>
      <c r="B57" s="127" t="s">
        <v>691</v>
      </c>
      <c r="C57" s="111"/>
      <c r="D57" s="111" t="s">
        <v>687</v>
      </c>
      <c r="E57" s="111">
        <v>836</v>
      </c>
      <c r="F57" s="117" t="s">
        <v>623</v>
      </c>
      <c r="G57" s="136"/>
    </row>
    <row r="58" spans="1:7" ht="10.5" customHeight="1">
      <c r="A58" s="126">
        <v>42</v>
      </c>
      <c r="B58" s="127" t="s">
        <v>692</v>
      </c>
      <c r="C58" s="111"/>
      <c r="D58" s="111" t="s">
        <v>688</v>
      </c>
      <c r="E58" s="111">
        <v>837</v>
      </c>
      <c r="F58" s="117" t="s">
        <v>623</v>
      </c>
      <c r="G58" s="137"/>
    </row>
    <row r="59" spans="1:7" ht="10.5" customHeight="1">
      <c r="A59" s="124">
        <v>43</v>
      </c>
      <c r="B59" s="125" t="s">
        <v>726</v>
      </c>
      <c r="C59" s="123"/>
      <c r="D59" s="123" t="s">
        <v>725</v>
      </c>
      <c r="E59" s="123">
        <v>384</v>
      </c>
      <c r="F59" s="122" t="s">
        <v>623</v>
      </c>
      <c r="G59" s="121" t="s">
        <v>606</v>
      </c>
    </row>
    <row r="60" spans="1:7" ht="12" customHeight="1">
      <c r="A60" s="124">
        <v>44</v>
      </c>
      <c r="B60" s="125" t="s">
        <v>727</v>
      </c>
      <c r="C60" s="123"/>
      <c r="D60" s="123" t="s">
        <v>728</v>
      </c>
      <c r="E60" s="123" t="s">
        <v>738</v>
      </c>
      <c r="F60" s="122" t="s">
        <v>606</v>
      </c>
      <c r="G60" s="121" t="s">
        <v>606</v>
      </c>
    </row>
    <row r="61" spans="1:7" ht="12" customHeight="1">
      <c r="A61" s="124">
        <v>45</v>
      </c>
      <c r="B61" s="125" t="s">
        <v>729</v>
      </c>
      <c r="C61" s="123"/>
      <c r="D61" s="123" t="s">
        <v>730</v>
      </c>
      <c r="E61" s="123">
        <v>793</v>
      </c>
      <c r="F61" s="122" t="s">
        <v>606</v>
      </c>
      <c r="G61" s="121" t="s">
        <v>606</v>
      </c>
    </row>
    <row r="62" spans="1:7" ht="12" customHeight="1">
      <c r="A62" s="124">
        <v>46</v>
      </c>
      <c r="B62" s="125" t="s">
        <v>724</v>
      </c>
      <c r="C62" s="123"/>
      <c r="D62" s="123" t="s">
        <v>725</v>
      </c>
      <c r="E62" s="123">
        <v>388</v>
      </c>
      <c r="F62" s="122" t="s">
        <v>606</v>
      </c>
      <c r="G62" s="122" t="s">
        <v>606</v>
      </c>
    </row>
    <row r="63" spans="1:7" ht="24.75" customHeight="1">
      <c r="A63" s="124">
        <v>47</v>
      </c>
      <c r="B63" s="125" t="s">
        <v>733</v>
      </c>
      <c r="C63" s="123"/>
      <c r="D63" s="123" t="s">
        <v>749</v>
      </c>
      <c r="E63" s="123">
        <v>1024</v>
      </c>
      <c r="F63" s="122" t="s">
        <v>606</v>
      </c>
      <c r="G63" s="122" t="s">
        <v>606</v>
      </c>
    </row>
    <row r="64" spans="1:7" ht="12" customHeight="1">
      <c r="A64" s="124">
        <v>48</v>
      </c>
      <c r="B64" s="125" t="s">
        <v>741</v>
      </c>
      <c r="C64" s="123"/>
      <c r="D64" s="123" t="s">
        <v>742</v>
      </c>
      <c r="E64" s="123">
        <v>729</v>
      </c>
      <c r="F64" s="122" t="s">
        <v>606</v>
      </c>
      <c r="G64" s="122" t="s">
        <v>606</v>
      </c>
    </row>
    <row r="65" spans="1:7" ht="12" customHeight="1">
      <c r="A65" s="124">
        <v>49</v>
      </c>
      <c r="B65" s="125" t="s">
        <v>739</v>
      </c>
      <c r="C65" s="123"/>
      <c r="D65" s="123" t="s">
        <v>740</v>
      </c>
      <c r="E65" s="123">
        <v>720</v>
      </c>
      <c r="F65" s="122" t="s">
        <v>606</v>
      </c>
      <c r="G65" s="122" t="s">
        <v>606</v>
      </c>
    </row>
    <row r="66" spans="1:7" ht="24" customHeight="1" thickBot="1">
      <c r="A66" s="124">
        <v>50</v>
      </c>
      <c r="B66" s="125" t="s">
        <v>743</v>
      </c>
      <c r="C66" s="123"/>
      <c r="D66" s="123" t="s">
        <v>750</v>
      </c>
      <c r="E66" s="123">
        <v>1033</v>
      </c>
      <c r="F66" s="122" t="s">
        <v>606</v>
      </c>
      <c r="G66" s="122" t="s">
        <v>606</v>
      </c>
    </row>
    <row r="67" spans="1:7" ht="10.5" customHeight="1" thickTop="1">
      <c r="A67" s="140" t="s">
        <v>693</v>
      </c>
      <c r="B67" s="141"/>
      <c r="C67" s="141"/>
      <c r="D67" s="141"/>
      <c r="E67" s="141"/>
      <c r="F67" s="141"/>
      <c r="G67" s="142"/>
    </row>
    <row r="68" spans="1:7" ht="10.5" customHeight="1">
      <c r="A68" s="126">
        <v>51</v>
      </c>
      <c r="B68" s="127" t="s">
        <v>705</v>
      </c>
      <c r="C68" s="111"/>
      <c r="D68" s="111" t="s">
        <v>694</v>
      </c>
      <c r="E68" s="111" t="s">
        <v>608</v>
      </c>
      <c r="F68" s="117" t="s">
        <v>623</v>
      </c>
      <c r="G68" s="132" t="s">
        <v>723</v>
      </c>
    </row>
    <row r="69" spans="1:7" ht="10.5" customHeight="1">
      <c r="A69" s="126">
        <v>52</v>
      </c>
      <c r="B69" s="127" t="s">
        <v>706</v>
      </c>
      <c r="C69" s="111"/>
      <c r="D69" s="111" t="s">
        <v>695</v>
      </c>
      <c r="E69" s="111">
        <v>207.208</v>
      </c>
      <c r="F69" s="117" t="s">
        <v>623</v>
      </c>
      <c r="G69" s="133"/>
    </row>
    <row r="70" spans="1:7" ht="10.5" customHeight="1">
      <c r="A70" s="126">
        <v>53</v>
      </c>
      <c r="B70" s="127" t="s">
        <v>707</v>
      </c>
      <c r="C70" s="111"/>
      <c r="D70" s="111" t="s">
        <v>696</v>
      </c>
      <c r="E70" s="111" t="s">
        <v>718</v>
      </c>
      <c r="F70" s="117" t="s">
        <v>623</v>
      </c>
      <c r="G70" s="133"/>
    </row>
    <row r="71" spans="1:7" ht="10.5" customHeight="1">
      <c r="A71" s="126">
        <v>54</v>
      </c>
      <c r="B71" s="127" t="s">
        <v>708</v>
      </c>
      <c r="C71" s="111"/>
      <c r="D71" s="111" t="s">
        <v>697</v>
      </c>
      <c r="E71" s="111">
        <v>122</v>
      </c>
      <c r="F71" s="117" t="s">
        <v>623</v>
      </c>
      <c r="G71" s="133"/>
    </row>
    <row r="72" spans="1:7" ht="10.5" customHeight="1">
      <c r="A72" s="126">
        <v>55</v>
      </c>
      <c r="B72" s="127" t="s">
        <v>709</v>
      </c>
      <c r="C72" s="111"/>
      <c r="D72" s="111" t="s">
        <v>698</v>
      </c>
      <c r="E72" s="111">
        <v>43.55</v>
      </c>
      <c r="F72" s="117" t="s">
        <v>623</v>
      </c>
      <c r="G72" s="133"/>
    </row>
    <row r="73" spans="1:7" ht="10.5" customHeight="1">
      <c r="A73" s="126">
        <v>56</v>
      </c>
      <c r="B73" s="127" t="s">
        <v>710</v>
      </c>
      <c r="C73" s="111"/>
      <c r="D73" s="111" t="s">
        <v>699</v>
      </c>
      <c r="E73" s="111">
        <v>151</v>
      </c>
      <c r="F73" s="117" t="s">
        <v>623</v>
      </c>
      <c r="G73" s="133"/>
    </row>
    <row r="74" spans="1:7" ht="10.5" customHeight="1">
      <c r="A74" s="126">
        <v>57</v>
      </c>
      <c r="B74" s="127" t="s">
        <v>711</v>
      </c>
      <c r="C74" s="111"/>
      <c r="D74" s="111" t="s">
        <v>700</v>
      </c>
      <c r="E74" s="111">
        <v>150</v>
      </c>
      <c r="F74" s="117" t="s">
        <v>623</v>
      </c>
      <c r="G74" s="133"/>
    </row>
    <row r="75" spans="1:7" ht="10.5" customHeight="1">
      <c r="A75" s="126">
        <v>58</v>
      </c>
      <c r="B75" s="127" t="s">
        <v>712</v>
      </c>
      <c r="C75" s="111"/>
      <c r="D75" s="111" t="s">
        <v>701</v>
      </c>
      <c r="E75" s="111">
        <v>123</v>
      </c>
      <c r="F75" s="117" t="s">
        <v>623</v>
      </c>
      <c r="G75" s="133"/>
    </row>
    <row r="76" spans="1:7" ht="10.5" customHeight="1">
      <c r="A76" s="126">
        <v>59</v>
      </c>
      <c r="B76" s="127" t="s">
        <v>713</v>
      </c>
      <c r="C76" s="111"/>
      <c r="D76" s="111" t="s">
        <v>702</v>
      </c>
      <c r="E76" s="111">
        <v>106</v>
      </c>
      <c r="F76" s="117" t="s">
        <v>623</v>
      </c>
      <c r="G76" s="133"/>
    </row>
    <row r="77" spans="1:7" ht="10.5" customHeight="1">
      <c r="A77" s="126">
        <v>60</v>
      </c>
      <c r="B77" s="127" t="s">
        <v>714</v>
      </c>
      <c r="C77" s="111"/>
      <c r="D77" s="111" t="s">
        <v>703</v>
      </c>
      <c r="E77" s="111">
        <v>85</v>
      </c>
      <c r="F77" s="117" t="s">
        <v>623</v>
      </c>
      <c r="G77" s="134"/>
    </row>
    <row r="78" spans="1:7" ht="11.25">
      <c r="A78" s="118"/>
      <c r="B78" s="2"/>
      <c r="C78" s="113"/>
      <c r="D78" s="113"/>
      <c r="E78" s="113"/>
      <c r="F78" s="116"/>
      <c r="G78" s="129"/>
    </row>
    <row r="80" ht="11.25">
      <c r="D80" s="130"/>
    </row>
    <row r="81" spans="4:5" ht="11.25">
      <c r="D81" s="117"/>
      <c r="E81" s="131" t="s">
        <v>751</v>
      </c>
    </row>
    <row r="82" spans="4:5" ht="11.25">
      <c r="D82" s="122"/>
      <c r="E82" s="131" t="s">
        <v>752</v>
      </c>
    </row>
  </sheetData>
  <sheetProtection/>
  <mergeCells count="22">
    <mergeCell ref="A1:G1"/>
    <mergeCell ref="A2:A10"/>
    <mergeCell ref="B2:B10"/>
    <mergeCell ref="C2:C10"/>
    <mergeCell ref="D2:D10"/>
    <mergeCell ref="G2:G10"/>
    <mergeCell ref="E2:E10"/>
    <mergeCell ref="F2:F6"/>
    <mergeCell ref="A12:G12"/>
    <mergeCell ref="A30:G30"/>
    <mergeCell ref="A35:A36"/>
    <mergeCell ref="B35:B36"/>
    <mergeCell ref="E35:E36"/>
    <mergeCell ref="F35:F36"/>
    <mergeCell ref="G68:G77"/>
    <mergeCell ref="G55:G58"/>
    <mergeCell ref="G43:G53"/>
    <mergeCell ref="G13:G26"/>
    <mergeCell ref="G31:G39"/>
    <mergeCell ref="A42:G42"/>
    <mergeCell ref="A54:G54"/>
    <mergeCell ref="A67:G6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7"/>
  <sheetViews>
    <sheetView zoomScalePageLayoutView="0" workbookViewId="0" topLeftCell="A1">
      <selection activeCell="C410" sqref="C410"/>
    </sheetView>
  </sheetViews>
  <sheetFormatPr defaultColWidth="6.75390625" defaultRowHeight="12.75"/>
  <cols>
    <col min="1" max="1" width="3.75390625" style="28" customWidth="1"/>
    <col min="2" max="2" width="24.00390625" style="29" customWidth="1"/>
    <col min="3" max="3" width="26.875" style="90" customWidth="1"/>
    <col min="4" max="4" width="4.375" style="29" customWidth="1"/>
    <col min="5" max="5" width="7.75390625" style="28" customWidth="1"/>
    <col min="6" max="6" width="7.75390625" style="28" hidden="1" customWidth="1"/>
    <col min="7" max="7" width="8.625" style="28" hidden="1" customWidth="1"/>
    <col min="8" max="8" width="31.125" style="29" customWidth="1"/>
    <col min="9" max="10" width="8.875" style="28" customWidth="1"/>
    <col min="11" max="11" width="5.25390625" style="28" customWidth="1"/>
    <col min="12" max="12" width="6.375" style="28" customWidth="1"/>
    <col min="13" max="13" width="8.75390625" style="28" customWidth="1"/>
    <col min="14" max="14" width="8.75390625" style="101" customWidth="1"/>
    <col min="15" max="15" width="10.125" style="96" customWidth="1"/>
    <col min="16" max="16384" width="6.75390625" style="29" customWidth="1"/>
  </cols>
  <sheetData>
    <row r="1" spans="1:18" s="25" customFormat="1" ht="15">
      <c r="A1" s="24"/>
      <c r="C1" s="90"/>
      <c r="E1" s="24"/>
      <c r="F1" s="24"/>
      <c r="G1" s="24"/>
      <c r="H1" s="26"/>
      <c r="I1" s="24"/>
      <c r="J1" s="24"/>
      <c r="K1" s="174" t="s">
        <v>598</v>
      </c>
      <c r="L1" s="174"/>
      <c r="M1" s="174"/>
      <c r="N1" s="174"/>
      <c r="O1" s="92"/>
      <c r="P1" s="27"/>
      <c r="Q1" s="27"/>
      <c r="R1" s="27"/>
    </row>
    <row r="2" spans="1:18" s="25" customFormat="1" ht="15">
      <c r="A2" s="24"/>
      <c r="C2" s="90"/>
      <c r="E2" s="24"/>
      <c r="F2" s="174"/>
      <c r="G2" s="174"/>
      <c r="H2" s="174"/>
      <c r="I2" s="174"/>
      <c r="J2" s="174"/>
      <c r="K2" s="174"/>
      <c r="L2" s="174"/>
      <c r="M2" s="174"/>
      <c r="N2" s="97"/>
      <c r="O2" s="92"/>
      <c r="P2" s="27"/>
      <c r="Q2" s="27"/>
      <c r="R2" s="27"/>
    </row>
    <row r="3" ht="12"/>
    <row r="4" spans="1:18" s="31" customFormat="1" ht="14.25">
      <c r="A4" s="175" t="s">
        <v>600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30"/>
      <c r="Q4" s="30"/>
      <c r="R4" s="30"/>
    </row>
    <row r="5" spans="1:18" s="31" customFormat="1" ht="14.25">
      <c r="A5" s="176" t="s">
        <v>601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30"/>
      <c r="Q5" s="30"/>
      <c r="R5" s="30"/>
    </row>
    <row r="6" spans="1:18" s="31" customFormat="1" ht="14.25">
      <c r="A6" s="176" t="s">
        <v>599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30"/>
      <c r="Q6" s="30"/>
      <c r="R6" s="30"/>
    </row>
    <row r="7" spans="1:18" s="31" customFormat="1" ht="7.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98"/>
      <c r="O7" s="93"/>
      <c r="P7" s="30"/>
      <c r="Q7" s="30"/>
      <c r="R7" s="30"/>
    </row>
    <row r="8" spans="1:15" s="34" customFormat="1" ht="12">
      <c r="A8" s="32"/>
      <c r="B8" s="33"/>
      <c r="C8" s="90"/>
      <c r="D8" s="33"/>
      <c r="E8" s="32"/>
      <c r="F8" s="32"/>
      <c r="G8" s="32"/>
      <c r="H8" s="33"/>
      <c r="I8" s="32"/>
      <c r="J8" s="32"/>
      <c r="K8" s="32"/>
      <c r="L8" s="32"/>
      <c r="M8" s="32"/>
      <c r="N8" s="99"/>
      <c r="O8" s="94"/>
    </row>
    <row r="9" spans="1:15" ht="25.5" customHeight="1">
      <c r="A9" s="161" t="s">
        <v>0</v>
      </c>
      <c r="B9" s="154" t="s">
        <v>1</v>
      </c>
      <c r="C9" s="160" t="s">
        <v>510</v>
      </c>
      <c r="D9" s="161" t="s">
        <v>562</v>
      </c>
      <c r="E9" s="154" t="s">
        <v>565</v>
      </c>
      <c r="F9" s="154"/>
      <c r="G9" s="154"/>
      <c r="H9" s="173" t="s">
        <v>568</v>
      </c>
      <c r="I9" s="156" t="s">
        <v>2</v>
      </c>
      <c r="J9" s="156"/>
      <c r="K9" s="156"/>
      <c r="L9" s="156"/>
      <c r="M9" s="156"/>
      <c r="N9" s="158" t="s">
        <v>567</v>
      </c>
      <c r="O9" s="159" t="s">
        <v>563</v>
      </c>
    </row>
    <row r="10" spans="1:15" ht="27" customHeight="1">
      <c r="A10" s="161"/>
      <c r="B10" s="154"/>
      <c r="C10" s="160"/>
      <c r="D10" s="161"/>
      <c r="E10" s="154"/>
      <c r="F10" s="154"/>
      <c r="G10" s="154"/>
      <c r="H10" s="173"/>
      <c r="I10" s="154" t="s">
        <v>4</v>
      </c>
      <c r="J10" s="156" t="s">
        <v>3</v>
      </c>
      <c r="K10" s="156"/>
      <c r="L10" s="156"/>
      <c r="M10" s="156"/>
      <c r="N10" s="158"/>
      <c r="O10" s="159"/>
    </row>
    <row r="11" spans="1:15" ht="45" customHeight="1">
      <c r="A11" s="161"/>
      <c r="B11" s="154"/>
      <c r="C11" s="160"/>
      <c r="D11" s="161"/>
      <c r="E11" s="154"/>
      <c r="F11" s="154"/>
      <c r="G11" s="154"/>
      <c r="H11" s="173"/>
      <c r="I11" s="154"/>
      <c r="J11" s="177" t="s">
        <v>5</v>
      </c>
      <c r="K11" s="177"/>
      <c r="L11" s="177"/>
      <c r="M11" s="173" t="s">
        <v>509</v>
      </c>
      <c r="N11" s="158"/>
      <c r="O11" s="159"/>
    </row>
    <row r="12" spans="1:15" ht="11.25" customHeight="1">
      <c r="A12" s="161"/>
      <c r="B12" s="154"/>
      <c r="C12" s="160"/>
      <c r="D12" s="161"/>
      <c r="E12" s="154"/>
      <c r="F12" s="154"/>
      <c r="G12" s="154"/>
      <c r="H12" s="173"/>
      <c r="I12" s="154"/>
      <c r="J12" s="154" t="s">
        <v>6</v>
      </c>
      <c r="K12" s="155" t="s">
        <v>566</v>
      </c>
      <c r="L12" s="155"/>
      <c r="M12" s="173"/>
      <c r="N12" s="158"/>
      <c r="O12" s="159"/>
    </row>
    <row r="13" spans="1:15" ht="11.25" customHeight="1">
      <c r="A13" s="161"/>
      <c r="B13" s="154"/>
      <c r="C13" s="160"/>
      <c r="D13" s="161"/>
      <c r="E13" s="154"/>
      <c r="F13" s="154"/>
      <c r="G13" s="154"/>
      <c r="H13" s="173"/>
      <c r="I13" s="154"/>
      <c r="J13" s="154"/>
      <c r="K13" s="155"/>
      <c r="L13" s="155"/>
      <c r="M13" s="173"/>
      <c r="N13" s="158"/>
      <c r="O13" s="159"/>
    </row>
    <row r="14" spans="1:15" ht="11.25" customHeight="1">
      <c r="A14" s="161"/>
      <c r="B14" s="154"/>
      <c r="C14" s="160"/>
      <c r="D14" s="161"/>
      <c r="E14" s="154"/>
      <c r="F14" s="154"/>
      <c r="G14" s="154"/>
      <c r="H14" s="173"/>
      <c r="I14" s="154"/>
      <c r="J14" s="154"/>
      <c r="K14" s="155"/>
      <c r="L14" s="155"/>
      <c r="M14" s="173"/>
      <c r="N14" s="158"/>
      <c r="O14" s="159"/>
    </row>
    <row r="15" spans="1:15" ht="45.75" customHeight="1">
      <c r="A15" s="161"/>
      <c r="B15" s="154"/>
      <c r="C15" s="160"/>
      <c r="D15" s="161"/>
      <c r="E15" s="154"/>
      <c r="F15" s="154"/>
      <c r="G15" s="154"/>
      <c r="H15" s="173"/>
      <c r="I15" s="154"/>
      <c r="J15" s="154"/>
      <c r="K15" s="155"/>
      <c r="L15" s="155"/>
      <c r="M15" s="173"/>
      <c r="N15" s="158"/>
      <c r="O15" s="159"/>
    </row>
    <row r="16" spans="1:15" s="28" customFormat="1" ht="12">
      <c r="A16" s="35">
        <v>1</v>
      </c>
      <c r="B16" s="35">
        <v>2</v>
      </c>
      <c r="C16" s="2">
        <v>3</v>
      </c>
      <c r="D16" s="35">
        <v>4</v>
      </c>
      <c r="E16" s="35">
        <v>5</v>
      </c>
      <c r="F16" s="35">
        <v>8</v>
      </c>
      <c r="G16" s="35">
        <v>9</v>
      </c>
      <c r="H16" s="35">
        <v>6</v>
      </c>
      <c r="I16" s="35">
        <v>7</v>
      </c>
      <c r="J16" s="35">
        <v>8</v>
      </c>
      <c r="K16" s="156">
        <v>9</v>
      </c>
      <c r="L16" s="156"/>
      <c r="M16" s="35">
        <v>10</v>
      </c>
      <c r="N16" s="36">
        <v>11</v>
      </c>
      <c r="O16" s="43">
        <v>12</v>
      </c>
    </row>
    <row r="17" spans="1:15" s="37" customFormat="1" ht="12">
      <c r="A17" s="157" t="s">
        <v>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s="37" customFormat="1" ht="22.5">
      <c r="A18" s="38">
        <v>1</v>
      </c>
      <c r="B18" s="39" t="s">
        <v>9</v>
      </c>
      <c r="C18" s="88" t="s">
        <v>511</v>
      </c>
      <c r="D18" s="40">
        <v>1960</v>
      </c>
      <c r="E18" s="41">
        <v>965.3</v>
      </c>
      <c r="F18" s="41">
        <v>965.3</v>
      </c>
      <c r="G18" s="41">
        <v>876.9</v>
      </c>
      <c r="H18" s="39" t="s">
        <v>448</v>
      </c>
      <c r="I18" s="42">
        <v>401.942</v>
      </c>
      <c r="J18" s="11">
        <f aca="true" t="shared" si="0" ref="J18:J49">(I18*70.77)/100</f>
        <v>284.4543534</v>
      </c>
      <c r="K18" s="153">
        <f aca="true" t="shared" si="1" ref="K18:K49">(I18*24.23)/100</f>
        <v>97.3905466</v>
      </c>
      <c r="L18" s="153"/>
      <c r="M18" s="10">
        <f aca="true" t="shared" si="2" ref="M18:M49">(I18*5)/100</f>
        <v>20.0971</v>
      </c>
      <c r="N18" s="104">
        <v>17.084</v>
      </c>
      <c r="O18" s="43">
        <v>14.244</v>
      </c>
    </row>
    <row r="19" spans="1:15" s="37" customFormat="1" ht="22.5">
      <c r="A19" s="38">
        <f aca="true" t="shared" si="3" ref="A19:A50">A18+1</f>
        <v>2</v>
      </c>
      <c r="B19" s="39" t="s">
        <v>10</v>
      </c>
      <c r="C19" s="88" t="s">
        <v>511</v>
      </c>
      <c r="D19" s="40">
        <v>1960</v>
      </c>
      <c r="E19" s="41">
        <v>1506</v>
      </c>
      <c r="F19" s="41">
        <v>1506</v>
      </c>
      <c r="G19" s="41">
        <v>1364</v>
      </c>
      <c r="H19" s="39" t="s">
        <v>448</v>
      </c>
      <c r="I19" s="42">
        <v>608.815</v>
      </c>
      <c r="J19" s="11">
        <f t="shared" si="0"/>
        <v>430.8583755</v>
      </c>
      <c r="K19" s="153">
        <f t="shared" si="1"/>
        <v>147.5158745</v>
      </c>
      <c r="L19" s="153"/>
      <c r="M19" s="10">
        <f t="shared" si="2"/>
        <v>30.44075</v>
      </c>
      <c r="N19" s="104">
        <v>26.357</v>
      </c>
      <c r="O19" s="43">
        <v>22.751</v>
      </c>
    </row>
    <row r="20" spans="1:15" s="37" customFormat="1" ht="22.5">
      <c r="A20" s="38">
        <f t="shared" si="3"/>
        <v>3</v>
      </c>
      <c r="B20" s="39" t="s">
        <v>104</v>
      </c>
      <c r="C20" s="88" t="s">
        <v>511</v>
      </c>
      <c r="D20" s="40">
        <v>1960</v>
      </c>
      <c r="E20" s="41">
        <v>1511.3</v>
      </c>
      <c r="F20" s="41">
        <v>1511.3</v>
      </c>
      <c r="G20" s="41">
        <v>1135.9</v>
      </c>
      <c r="H20" s="39" t="s">
        <v>448</v>
      </c>
      <c r="I20" s="42">
        <v>705.199</v>
      </c>
      <c r="J20" s="11">
        <f t="shared" si="0"/>
        <v>499.0693322999999</v>
      </c>
      <c r="K20" s="153">
        <f t="shared" si="1"/>
        <v>170.8697177</v>
      </c>
      <c r="L20" s="153"/>
      <c r="M20" s="10">
        <f t="shared" si="2"/>
        <v>35.259949999999996</v>
      </c>
      <c r="N20" s="104">
        <v>21.774</v>
      </c>
      <c r="O20" s="43">
        <v>19.15</v>
      </c>
    </row>
    <row r="21" spans="1:15" s="37" customFormat="1" ht="22.5">
      <c r="A21" s="38">
        <f t="shared" si="3"/>
        <v>4</v>
      </c>
      <c r="B21" s="39" t="s">
        <v>105</v>
      </c>
      <c r="C21" s="88" t="s">
        <v>511</v>
      </c>
      <c r="D21" s="40">
        <v>1959</v>
      </c>
      <c r="E21" s="41">
        <v>1606.1</v>
      </c>
      <c r="F21" s="41">
        <v>1567.3</v>
      </c>
      <c r="G21" s="41">
        <v>1435.2</v>
      </c>
      <c r="H21" s="39" t="s">
        <v>353</v>
      </c>
      <c r="I21" s="42">
        <v>350.781</v>
      </c>
      <c r="J21" s="11">
        <f t="shared" si="0"/>
        <v>248.2477137</v>
      </c>
      <c r="K21" s="153">
        <f t="shared" si="1"/>
        <v>84.99423630000001</v>
      </c>
      <c r="L21" s="153"/>
      <c r="M21" s="10">
        <f t="shared" si="2"/>
        <v>17.53905</v>
      </c>
      <c r="N21" s="104">
        <v>27.643</v>
      </c>
      <c r="O21" s="43">
        <v>22.592</v>
      </c>
    </row>
    <row r="22" spans="1:15" s="37" customFormat="1" ht="22.5">
      <c r="A22" s="38">
        <f t="shared" si="3"/>
        <v>5</v>
      </c>
      <c r="B22" s="39" t="s">
        <v>11</v>
      </c>
      <c r="C22" s="88" t="s">
        <v>511</v>
      </c>
      <c r="D22" s="40">
        <v>1959</v>
      </c>
      <c r="E22" s="41">
        <v>3179.4</v>
      </c>
      <c r="F22" s="41">
        <v>3135.5</v>
      </c>
      <c r="G22" s="41">
        <v>2669.1</v>
      </c>
      <c r="H22" s="39" t="s">
        <v>353</v>
      </c>
      <c r="I22" s="42">
        <v>535.273</v>
      </c>
      <c r="J22" s="11">
        <f t="shared" si="0"/>
        <v>378.8127021</v>
      </c>
      <c r="K22" s="153">
        <f t="shared" si="1"/>
        <v>129.69664790000002</v>
      </c>
      <c r="L22" s="153"/>
      <c r="M22" s="10">
        <f t="shared" si="2"/>
        <v>26.763650000000002</v>
      </c>
      <c r="N22" s="104">
        <v>50.846</v>
      </c>
      <c r="O22" s="43">
        <v>42.345</v>
      </c>
    </row>
    <row r="23" spans="1:15" s="37" customFormat="1" ht="22.5">
      <c r="A23" s="38">
        <f t="shared" si="3"/>
        <v>6</v>
      </c>
      <c r="B23" s="39" t="s">
        <v>12</v>
      </c>
      <c r="C23" s="88" t="s">
        <v>511</v>
      </c>
      <c r="D23" s="40">
        <v>1959</v>
      </c>
      <c r="E23" s="41">
        <v>2596.9</v>
      </c>
      <c r="F23" s="41">
        <v>2526.9</v>
      </c>
      <c r="G23" s="41">
        <v>2313.6</v>
      </c>
      <c r="H23" s="39" t="s">
        <v>353</v>
      </c>
      <c r="I23" s="42">
        <v>535.273</v>
      </c>
      <c r="J23" s="11">
        <f t="shared" si="0"/>
        <v>378.8127021</v>
      </c>
      <c r="K23" s="153">
        <f t="shared" si="1"/>
        <v>129.69664790000002</v>
      </c>
      <c r="L23" s="153"/>
      <c r="M23" s="10">
        <f t="shared" si="2"/>
        <v>26.763650000000002</v>
      </c>
      <c r="N23" s="104">
        <v>43.6</v>
      </c>
      <c r="O23" s="43">
        <v>36.258</v>
      </c>
    </row>
    <row r="24" spans="1:15" s="37" customFormat="1" ht="22.5">
      <c r="A24" s="38">
        <f t="shared" si="3"/>
        <v>7</v>
      </c>
      <c r="B24" s="39" t="s">
        <v>13</v>
      </c>
      <c r="C24" s="88" t="s">
        <v>511</v>
      </c>
      <c r="D24" s="40">
        <v>1960</v>
      </c>
      <c r="E24" s="41">
        <v>3151.5</v>
      </c>
      <c r="F24" s="41">
        <v>3151.5</v>
      </c>
      <c r="G24" s="41">
        <v>2736.6</v>
      </c>
      <c r="H24" s="39" t="s">
        <v>353</v>
      </c>
      <c r="I24" s="42">
        <v>535.273</v>
      </c>
      <c r="J24" s="11">
        <f t="shared" si="0"/>
        <v>378.8127021</v>
      </c>
      <c r="K24" s="153">
        <f t="shared" si="1"/>
        <v>129.69664790000002</v>
      </c>
      <c r="L24" s="153"/>
      <c r="M24" s="10">
        <f t="shared" si="2"/>
        <v>26.763650000000002</v>
      </c>
      <c r="N24" s="104">
        <v>51.514</v>
      </c>
      <c r="O24" s="43">
        <v>43.094</v>
      </c>
    </row>
    <row r="25" spans="1:15" s="37" customFormat="1" ht="22.5">
      <c r="A25" s="38">
        <f t="shared" si="3"/>
        <v>8</v>
      </c>
      <c r="B25" s="39" t="s">
        <v>106</v>
      </c>
      <c r="C25" s="88" t="s">
        <v>511</v>
      </c>
      <c r="D25" s="40">
        <v>1961</v>
      </c>
      <c r="E25" s="41">
        <v>3134.5</v>
      </c>
      <c r="F25" s="41">
        <v>2940.7</v>
      </c>
      <c r="G25" s="41">
        <v>2681.6</v>
      </c>
      <c r="H25" s="39" t="s">
        <v>448</v>
      </c>
      <c r="I25" s="42">
        <v>1051.34</v>
      </c>
      <c r="J25" s="11">
        <f t="shared" si="0"/>
        <v>744.0333179999999</v>
      </c>
      <c r="K25" s="153">
        <f t="shared" si="1"/>
        <v>254.739682</v>
      </c>
      <c r="L25" s="153"/>
      <c r="M25" s="10">
        <f t="shared" si="2"/>
        <v>52.567</v>
      </c>
      <c r="N25" s="104">
        <v>51.873</v>
      </c>
      <c r="O25" s="43">
        <v>45.204</v>
      </c>
    </row>
    <row r="26" spans="1:15" s="37" customFormat="1" ht="22.5">
      <c r="A26" s="38">
        <f t="shared" si="3"/>
        <v>9</v>
      </c>
      <c r="B26" s="39" t="s">
        <v>107</v>
      </c>
      <c r="C26" s="88" t="s">
        <v>511</v>
      </c>
      <c r="D26" s="40">
        <v>1963</v>
      </c>
      <c r="E26" s="41">
        <v>2871.78</v>
      </c>
      <c r="F26" s="41">
        <v>2871.78</v>
      </c>
      <c r="G26" s="41">
        <v>2450.78</v>
      </c>
      <c r="H26" s="39" t="s">
        <v>448</v>
      </c>
      <c r="I26" s="42">
        <v>823.72</v>
      </c>
      <c r="J26" s="11">
        <f t="shared" si="0"/>
        <v>582.946644</v>
      </c>
      <c r="K26" s="153">
        <f t="shared" si="1"/>
        <v>199.587356</v>
      </c>
      <c r="L26" s="153"/>
      <c r="M26" s="10">
        <f t="shared" si="2"/>
        <v>41.18600000000001</v>
      </c>
      <c r="N26" s="104">
        <v>47.406</v>
      </c>
      <c r="O26" s="43">
        <v>-47.4</v>
      </c>
    </row>
    <row r="27" spans="1:15" s="37" customFormat="1" ht="22.5">
      <c r="A27" s="38">
        <f t="shared" si="3"/>
        <v>10</v>
      </c>
      <c r="B27" s="39" t="s">
        <v>14</v>
      </c>
      <c r="C27" s="88" t="s">
        <v>511</v>
      </c>
      <c r="D27" s="40">
        <v>1960</v>
      </c>
      <c r="E27" s="41">
        <v>1545.5</v>
      </c>
      <c r="F27" s="41">
        <v>1545.4</v>
      </c>
      <c r="G27" s="41">
        <v>1451.4</v>
      </c>
      <c r="H27" s="39" t="s">
        <v>448</v>
      </c>
      <c r="I27" s="42">
        <v>582.021</v>
      </c>
      <c r="J27" s="11">
        <f t="shared" si="0"/>
        <v>411.89626169999997</v>
      </c>
      <c r="K27" s="153">
        <f t="shared" si="1"/>
        <v>141.0236883</v>
      </c>
      <c r="L27" s="153"/>
      <c r="M27" s="10">
        <f t="shared" si="2"/>
        <v>29.101049999999997</v>
      </c>
      <c r="N27" s="104">
        <v>28.12</v>
      </c>
      <c r="O27" s="43">
        <v>24.978</v>
      </c>
    </row>
    <row r="28" spans="1:15" s="37" customFormat="1" ht="22.5">
      <c r="A28" s="38">
        <f t="shared" si="3"/>
        <v>11</v>
      </c>
      <c r="B28" s="39" t="s">
        <v>108</v>
      </c>
      <c r="C28" s="88" t="s">
        <v>511</v>
      </c>
      <c r="D28" s="40">
        <v>1961</v>
      </c>
      <c r="E28" s="41">
        <v>3180.7</v>
      </c>
      <c r="F28" s="41">
        <v>3180.7</v>
      </c>
      <c r="G28" s="41">
        <v>2903</v>
      </c>
      <c r="H28" s="39" t="s">
        <v>448</v>
      </c>
      <c r="I28" s="42">
        <v>1026.515</v>
      </c>
      <c r="J28" s="11">
        <f t="shared" si="0"/>
        <v>726.4646655</v>
      </c>
      <c r="K28" s="153">
        <f t="shared" si="1"/>
        <v>248.72458450000002</v>
      </c>
      <c r="L28" s="153"/>
      <c r="M28" s="10">
        <f t="shared" si="2"/>
        <v>51.325750000000006</v>
      </c>
      <c r="N28" s="104">
        <v>54.839</v>
      </c>
      <c r="O28" s="43">
        <v>45.992</v>
      </c>
    </row>
    <row r="29" spans="1:15" s="37" customFormat="1" ht="22.5">
      <c r="A29" s="38">
        <f t="shared" si="3"/>
        <v>12</v>
      </c>
      <c r="B29" s="39" t="s">
        <v>109</v>
      </c>
      <c r="C29" s="89" t="s">
        <v>513</v>
      </c>
      <c r="D29" s="40">
        <v>1961</v>
      </c>
      <c r="E29" s="41">
        <v>3814.1</v>
      </c>
      <c r="F29" s="41">
        <v>3814.1</v>
      </c>
      <c r="G29" s="41">
        <v>2710</v>
      </c>
      <c r="H29" s="39" t="s">
        <v>448</v>
      </c>
      <c r="I29" s="42">
        <v>1132.092</v>
      </c>
      <c r="J29" s="11">
        <f t="shared" si="0"/>
        <v>801.1815084</v>
      </c>
      <c r="K29" s="153">
        <f t="shared" si="1"/>
        <v>274.30589160000005</v>
      </c>
      <c r="L29" s="153"/>
      <c r="M29" s="10">
        <f t="shared" si="2"/>
        <v>56.60460000000001</v>
      </c>
      <c r="N29" s="104">
        <v>53.838</v>
      </c>
      <c r="O29" s="43">
        <v>44.559</v>
      </c>
    </row>
    <row r="30" spans="1:15" s="37" customFormat="1" ht="22.5">
      <c r="A30" s="38">
        <f t="shared" si="3"/>
        <v>13</v>
      </c>
      <c r="B30" s="39" t="s">
        <v>110</v>
      </c>
      <c r="C30" s="88" t="s">
        <v>511</v>
      </c>
      <c r="D30" s="40">
        <v>1966</v>
      </c>
      <c r="E30" s="41">
        <v>3514.3</v>
      </c>
      <c r="F30" s="41">
        <v>3514.3</v>
      </c>
      <c r="G30" s="41">
        <v>3213.8</v>
      </c>
      <c r="H30" s="39" t="s">
        <v>88</v>
      </c>
      <c r="I30" s="42">
        <v>427.3</v>
      </c>
      <c r="J30" s="11">
        <f t="shared" si="0"/>
        <v>302.40021</v>
      </c>
      <c r="K30" s="153">
        <f t="shared" si="1"/>
        <v>103.53479000000002</v>
      </c>
      <c r="L30" s="153"/>
      <c r="M30" s="10">
        <f t="shared" si="2"/>
        <v>21.365</v>
      </c>
      <c r="N30" s="104">
        <v>60.69</v>
      </c>
      <c r="O30" s="43">
        <v>52.359</v>
      </c>
    </row>
    <row r="31" spans="1:15" s="37" customFormat="1" ht="22.5">
      <c r="A31" s="38">
        <f t="shared" si="3"/>
        <v>14</v>
      </c>
      <c r="B31" s="5" t="s">
        <v>111</v>
      </c>
      <c r="C31" s="88" t="s">
        <v>512</v>
      </c>
      <c r="D31" s="20">
        <v>1962</v>
      </c>
      <c r="E31" s="21">
        <v>3186.5</v>
      </c>
      <c r="F31" s="21">
        <v>3186.5</v>
      </c>
      <c r="G31" s="44">
        <v>2855.8</v>
      </c>
      <c r="H31" s="5" t="s">
        <v>89</v>
      </c>
      <c r="I31" s="11">
        <v>600.261</v>
      </c>
      <c r="J31" s="11">
        <f t="shared" si="0"/>
        <v>424.80470969999993</v>
      </c>
      <c r="K31" s="153">
        <f t="shared" si="1"/>
        <v>145.44324029999999</v>
      </c>
      <c r="L31" s="153"/>
      <c r="M31" s="10">
        <f t="shared" si="2"/>
        <v>30.01305</v>
      </c>
      <c r="N31" s="104">
        <v>47.357</v>
      </c>
      <c r="O31" s="43">
        <v>40.674</v>
      </c>
    </row>
    <row r="32" spans="1:15" s="37" customFormat="1" ht="22.5">
      <c r="A32" s="38">
        <f t="shared" si="3"/>
        <v>15</v>
      </c>
      <c r="B32" s="5" t="s">
        <v>112</v>
      </c>
      <c r="C32" s="88" t="s">
        <v>512</v>
      </c>
      <c r="D32" s="20">
        <v>1962</v>
      </c>
      <c r="E32" s="21">
        <v>3150.5</v>
      </c>
      <c r="F32" s="21">
        <v>3150.5</v>
      </c>
      <c r="G32" s="44">
        <v>2652.4</v>
      </c>
      <c r="H32" s="39" t="s">
        <v>448</v>
      </c>
      <c r="I32" s="11">
        <v>992.402</v>
      </c>
      <c r="J32" s="11">
        <f t="shared" si="0"/>
        <v>702.3228954</v>
      </c>
      <c r="K32" s="153">
        <f t="shared" si="1"/>
        <v>240.45900460000001</v>
      </c>
      <c r="L32" s="153"/>
      <c r="M32" s="10">
        <f t="shared" si="2"/>
        <v>49.6201</v>
      </c>
      <c r="N32" s="104">
        <v>43.743</v>
      </c>
      <c r="O32" s="43">
        <v>36.633</v>
      </c>
    </row>
    <row r="33" spans="1:15" s="37" customFormat="1" ht="22.5">
      <c r="A33" s="38">
        <f t="shared" si="3"/>
        <v>16</v>
      </c>
      <c r="B33" s="5" t="s">
        <v>113</v>
      </c>
      <c r="C33" s="88" t="s">
        <v>512</v>
      </c>
      <c r="D33" s="20">
        <v>1965</v>
      </c>
      <c r="E33" s="21">
        <f>F33+507.3</f>
        <v>2543.7000000000003</v>
      </c>
      <c r="F33" s="21">
        <v>2036.4</v>
      </c>
      <c r="G33" s="44">
        <v>1737.2</v>
      </c>
      <c r="H33" s="5" t="s">
        <v>88</v>
      </c>
      <c r="I33" s="11">
        <v>355.564</v>
      </c>
      <c r="J33" s="11">
        <f t="shared" si="0"/>
        <v>251.63264279999999</v>
      </c>
      <c r="K33" s="153">
        <f t="shared" si="1"/>
        <v>86.15315720000001</v>
      </c>
      <c r="L33" s="153"/>
      <c r="M33" s="10">
        <f t="shared" si="2"/>
        <v>17.778200000000002</v>
      </c>
      <c r="N33" s="104">
        <v>24.913</v>
      </c>
      <c r="O33" s="43">
        <v>21.235</v>
      </c>
    </row>
    <row r="34" spans="1:15" s="37" customFormat="1" ht="22.5">
      <c r="A34" s="38">
        <f t="shared" si="3"/>
        <v>17</v>
      </c>
      <c r="B34" s="5" t="s">
        <v>114</v>
      </c>
      <c r="C34" s="88" t="s">
        <v>512</v>
      </c>
      <c r="D34" s="20">
        <v>1963</v>
      </c>
      <c r="E34" s="21">
        <f>F34+69.6</f>
        <v>3102.5</v>
      </c>
      <c r="F34" s="21">
        <v>3032.9</v>
      </c>
      <c r="G34" s="44">
        <v>2689</v>
      </c>
      <c r="H34" s="5" t="s">
        <v>88</v>
      </c>
      <c r="I34" s="11">
        <v>415.225</v>
      </c>
      <c r="J34" s="11">
        <f t="shared" si="0"/>
        <v>293.8547325</v>
      </c>
      <c r="K34" s="153">
        <f t="shared" si="1"/>
        <v>100.60901750000001</v>
      </c>
      <c r="L34" s="153"/>
      <c r="M34" s="10">
        <f t="shared" si="2"/>
        <v>20.76125</v>
      </c>
      <c r="N34" s="104">
        <v>45.473</v>
      </c>
      <c r="O34" s="43">
        <v>-337.823</v>
      </c>
    </row>
    <row r="35" spans="1:15" s="37" customFormat="1" ht="22.5">
      <c r="A35" s="38">
        <f t="shared" si="3"/>
        <v>18</v>
      </c>
      <c r="B35" s="5" t="s">
        <v>115</v>
      </c>
      <c r="C35" s="88" t="s">
        <v>512</v>
      </c>
      <c r="D35" s="20">
        <v>1964</v>
      </c>
      <c r="E35" s="21">
        <f>F35+88.8+82</f>
        <v>2538.4</v>
      </c>
      <c r="F35" s="21">
        <v>2367.6</v>
      </c>
      <c r="G35" s="44">
        <v>2006.1</v>
      </c>
      <c r="H35" s="39" t="s">
        <v>353</v>
      </c>
      <c r="I35" s="11">
        <v>520.93</v>
      </c>
      <c r="J35" s="11">
        <f t="shared" si="0"/>
        <v>368.66216099999997</v>
      </c>
      <c r="K35" s="153">
        <f t="shared" si="1"/>
        <v>126.22133899999999</v>
      </c>
      <c r="L35" s="153"/>
      <c r="M35" s="10">
        <f t="shared" si="2"/>
        <v>26.046499999999995</v>
      </c>
      <c r="N35" s="104">
        <v>33.563</v>
      </c>
      <c r="O35" s="43">
        <v>27.817</v>
      </c>
    </row>
    <row r="36" spans="1:15" s="37" customFormat="1" ht="22.5">
      <c r="A36" s="38">
        <f t="shared" si="3"/>
        <v>19</v>
      </c>
      <c r="B36" s="45" t="s">
        <v>15</v>
      </c>
      <c r="C36" s="88" t="s">
        <v>512</v>
      </c>
      <c r="D36" s="20">
        <v>1962</v>
      </c>
      <c r="E36" s="21">
        <v>1272.71</v>
      </c>
      <c r="F36" s="21">
        <v>1272.71</v>
      </c>
      <c r="G36" s="44">
        <v>1090.71</v>
      </c>
      <c r="H36" s="39" t="s">
        <v>353</v>
      </c>
      <c r="I36" s="11">
        <v>393.917</v>
      </c>
      <c r="J36" s="11">
        <f t="shared" si="0"/>
        <v>278.77506089999997</v>
      </c>
      <c r="K36" s="153">
        <f t="shared" si="1"/>
        <v>95.4460891</v>
      </c>
      <c r="L36" s="153"/>
      <c r="M36" s="10">
        <f t="shared" si="2"/>
        <v>19.695849999999997</v>
      </c>
      <c r="N36" s="104">
        <v>16.932</v>
      </c>
      <c r="O36" s="43">
        <v>15.121</v>
      </c>
    </row>
    <row r="37" spans="1:15" s="37" customFormat="1" ht="22.5">
      <c r="A37" s="38">
        <f t="shared" si="3"/>
        <v>20</v>
      </c>
      <c r="B37" s="5" t="s">
        <v>116</v>
      </c>
      <c r="C37" s="88" t="s">
        <v>512</v>
      </c>
      <c r="D37" s="20">
        <v>1962</v>
      </c>
      <c r="E37" s="21">
        <v>1273</v>
      </c>
      <c r="F37" s="21">
        <v>1273</v>
      </c>
      <c r="G37" s="44">
        <v>1176.8</v>
      </c>
      <c r="H37" s="39" t="s">
        <v>353</v>
      </c>
      <c r="I37" s="11">
        <v>501.555</v>
      </c>
      <c r="J37" s="11">
        <f t="shared" si="0"/>
        <v>354.9504735</v>
      </c>
      <c r="K37" s="153">
        <f t="shared" si="1"/>
        <v>121.5267765</v>
      </c>
      <c r="L37" s="153"/>
      <c r="M37" s="10">
        <f t="shared" si="2"/>
        <v>25.07775</v>
      </c>
      <c r="N37" s="104">
        <v>17.89</v>
      </c>
      <c r="O37" s="43">
        <v>15.318</v>
      </c>
    </row>
    <row r="38" spans="1:15" s="37" customFormat="1" ht="22.5">
      <c r="A38" s="38">
        <f t="shared" si="3"/>
        <v>21</v>
      </c>
      <c r="B38" s="45" t="s">
        <v>16</v>
      </c>
      <c r="C38" s="88" t="s">
        <v>512</v>
      </c>
      <c r="D38" s="20">
        <v>1959</v>
      </c>
      <c r="E38" s="21">
        <f>F38+55.5+185.9+74.9</f>
        <v>1792.5600000000002</v>
      </c>
      <c r="F38" s="21">
        <v>1476.26</v>
      </c>
      <c r="G38" s="44">
        <v>1186.46</v>
      </c>
      <c r="H38" s="39" t="s">
        <v>353</v>
      </c>
      <c r="I38" s="11">
        <v>440.485</v>
      </c>
      <c r="J38" s="11">
        <f t="shared" si="0"/>
        <v>311.73123449999997</v>
      </c>
      <c r="K38" s="153">
        <f t="shared" si="1"/>
        <v>106.72951549999999</v>
      </c>
      <c r="L38" s="153"/>
      <c r="M38" s="10">
        <f t="shared" si="2"/>
        <v>22.024250000000002</v>
      </c>
      <c r="N38" s="104">
        <v>19.613</v>
      </c>
      <c r="O38" s="43">
        <v>15.878</v>
      </c>
    </row>
    <row r="39" spans="1:15" s="37" customFormat="1" ht="22.5">
      <c r="A39" s="38">
        <f t="shared" si="3"/>
        <v>22</v>
      </c>
      <c r="B39" s="45" t="s">
        <v>17</v>
      </c>
      <c r="C39" s="88" t="s">
        <v>512</v>
      </c>
      <c r="D39" s="20">
        <v>1961</v>
      </c>
      <c r="E39" s="21">
        <v>1266.1</v>
      </c>
      <c r="F39" s="21">
        <v>1266.1</v>
      </c>
      <c r="G39" s="44">
        <v>1179.4</v>
      </c>
      <c r="H39" s="39" t="s">
        <v>353</v>
      </c>
      <c r="I39" s="11">
        <v>349.928</v>
      </c>
      <c r="J39" s="11">
        <f t="shared" si="0"/>
        <v>247.6440456</v>
      </c>
      <c r="K39" s="153">
        <f t="shared" si="1"/>
        <v>84.7875544</v>
      </c>
      <c r="L39" s="153"/>
      <c r="M39" s="10">
        <f t="shared" si="2"/>
        <v>17.496399999999998</v>
      </c>
      <c r="N39" s="104">
        <v>19.609</v>
      </c>
      <c r="O39" s="43">
        <v>16.928</v>
      </c>
    </row>
    <row r="40" spans="1:15" s="37" customFormat="1" ht="22.5">
      <c r="A40" s="38">
        <f t="shared" si="3"/>
        <v>23</v>
      </c>
      <c r="B40" s="45" t="s">
        <v>18</v>
      </c>
      <c r="C40" s="88" t="s">
        <v>512</v>
      </c>
      <c r="D40" s="20">
        <v>1962</v>
      </c>
      <c r="E40" s="21">
        <f>F40+30.9</f>
        <v>1595.1000000000001</v>
      </c>
      <c r="F40" s="21">
        <v>1564.2</v>
      </c>
      <c r="G40" s="44">
        <v>1272.5</v>
      </c>
      <c r="H40" s="39" t="s">
        <v>353</v>
      </c>
      <c r="I40" s="11">
        <v>444.855</v>
      </c>
      <c r="J40" s="11">
        <f t="shared" si="0"/>
        <v>314.8238835</v>
      </c>
      <c r="K40" s="153">
        <f t="shared" si="1"/>
        <v>107.78836650000001</v>
      </c>
      <c r="L40" s="153"/>
      <c r="M40" s="10">
        <f t="shared" si="2"/>
        <v>22.24275</v>
      </c>
      <c r="N40" s="104">
        <v>22.334</v>
      </c>
      <c r="O40" s="43">
        <v>20.237</v>
      </c>
    </row>
    <row r="41" spans="1:15" s="37" customFormat="1" ht="22.5">
      <c r="A41" s="38">
        <f t="shared" si="3"/>
        <v>24</v>
      </c>
      <c r="B41" s="45" t="s">
        <v>19</v>
      </c>
      <c r="C41" s="88" t="s">
        <v>512</v>
      </c>
      <c r="D41" s="20">
        <v>1962</v>
      </c>
      <c r="E41" s="21">
        <f>F41+230.2+238.5</f>
        <v>3418.5</v>
      </c>
      <c r="F41" s="21">
        <v>2949.8</v>
      </c>
      <c r="G41" s="44">
        <v>2677.7</v>
      </c>
      <c r="H41" s="39" t="s">
        <v>353</v>
      </c>
      <c r="I41" s="11">
        <v>600.261</v>
      </c>
      <c r="J41" s="11">
        <f t="shared" si="0"/>
        <v>424.80470969999993</v>
      </c>
      <c r="K41" s="153">
        <f t="shared" si="1"/>
        <v>145.44324029999999</v>
      </c>
      <c r="L41" s="153"/>
      <c r="M41" s="10">
        <f t="shared" si="2"/>
        <v>30.01305</v>
      </c>
      <c r="N41" s="104">
        <v>41.202</v>
      </c>
      <c r="O41" s="43">
        <v>34.037</v>
      </c>
    </row>
    <row r="42" spans="1:15" s="37" customFormat="1" ht="22.5">
      <c r="A42" s="38">
        <f t="shared" si="3"/>
        <v>25</v>
      </c>
      <c r="B42" s="45" t="s">
        <v>20</v>
      </c>
      <c r="C42" s="88" t="s">
        <v>512</v>
      </c>
      <c r="D42" s="20">
        <v>1963</v>
      </c>
      <c r="E42" s="21">
        <v>3509.2</v>
      </c>
      <c r="F42" s="21">
        <v>3509.2</v>
      </c>
      <c r="G42" s="44">
        <v>3033.9</v>
      </c>
      <c r="H42" s="39" t="s">
        <v>353</v>
      </c>
      <c r="I42" s="11">
        <v>600.261</v>
      </c>
      <c r="J42" s="11">
        <f t="shared" si="0"/>
        <v>424.80470969999993</v>
      </c>
      <c r="K42" s="153">
        <f t="shared" si="1"/>
        <v>145.44324029999999</v>
      </c>
      <c r="L42" s="153"/>
      <c r="M42" s="10">
        <f t="shared" si="2"/>
        <v>30.01305</v>
      </c>
      <c r="N42" s="104">
        <v>51.12</v>
      </c>
      <c r="O42" s="43">
        <v>43.994</v>
      </c>
    </row>
    <row r="43" spans="1:15" s="37" customFormat="1" ht="22.5">
      <c r="A43" s="38">
        <f t="shared" si="3"/>
        <v>26</v>
      </c>
      <c r="B43" s="5" t="s">
        <v>21</v>
      </c>
      <c r="C43" s="88" t="s">
        <v>512</v>
      </c>
      <c r="D43" s="20">
        <v>1962</v>
      </c>
      <c r="E43" s="21">
        <f>F43+890.9</f>
        <v>3422.4</v>
      </c>
      <c r="F43" s="21">
        <v>2531.5</v>
      </c>
      <c r="G43" s="44">
        <v>2132.1</v>
      </c>
      <c r="H43" s="39" t="s">
        <v>353</v>
      </c>
      <c r="I43" s="11">
        <v>600.261</v>
      </c>
      <c r="J43" s="11">
        <f t="shared" si="0"/>
        <v>424.80470969999993</v>
      </c>
      <c r="K43" s="153">
        <f t="shared" si="1"/>
        <v>145.44324029999999</v>
      </c>
      <c r="L43" s="153"/>
      <c r="M43" s="10">
        <f t="shared" si="2"/>
        <v>30.01305</v>
      </c>
      <c r="N43" s="104">
        <v>34.241</v>
      </c>
      <c r="O43" s="43">
        <v>29.612</v>
      </c>
    </row>
    <row r="44" spans="1:15" s="37" customFormat="1" ht="22.5">
      <c r="A44" s="38">
        <f t="shared" si="3"/>
        <v>27</v>
      </c>
      <c r="B44" s="5" t="s">
        <v>117</v>
      </c>
      <c r="C44" s="88" t="s">
        <v>512</v>
      </c>
      <c r="D44" s="20">
        <v>1962</v>
      </c>
      <c r="E44" s="21">
        <f>F44+74.7+146.3</f>
        <v>1402.6</v>
      </c>
      <c r="F44" s="21">
        <v>1181.6</v>
      </c>
      <c r="G44" s="44">
        <v>805.32</v>
      </c>
      <c r="H44" s="39" t="s">
        <v>353</v>
      </c>
      <c r="I44" s="11">
        <v>425.077</v>
      </c>
      <c r="J44" s="11">
        <f t="shared" si="0"/>
        <v>300.8269929</v>
      </c>
      <c r="K44" s="153">
        <f t="shared" si="1"/>
        <v>102.9961571</v>
      </c>
      <c r="L44" s="153"/>
      <c r="M44" s="10">
        <f t="shared" si="2"/>
        <v>21.253850000000003</v>
      </c>
      <c r="N44" s="104">
        <v>17.241</v>
      </c>
      <c r="O44" s="43">
        <v>15.439</v>
      </c>
    </row>
    <row r="45" spans="1:15" s="37" customFormat="1" ht="22.5">
      <c r="A45" s="38">
        <f t="shared" si="3"/>
        <v>28</v>
      </c>
      <c r="B45" s="5" t="s">
        <v>118</v>
      </c>
      <c r="C45" s="88" t="s">
        <v>512</v>
      </c>
      <c r="D45" s="20">
        <v>1972</v>
      </c>
      <c r="E45" s="21">
        <v>4537</v>
      </c>
      <c r="F45" s="21">
        <v>4537</v>
      </c>
      <c r="G45" s="44">
        <v>3895.5</v>
      </c>
      <c r="H45" s="39" t="s">
        <v>353</v>
      </c>
      <c r="I45" s="11">
        <v>1641.484</v>
      </c>
      <c r="J45" s="11">
        <f t="shared" si="0"/>
        <v>1161.6782267999997</v>
      </c>
      <c r="K45" s="153">
        <f t="shared" si="1"/>
        <v>397.73157319999996</v>
      </c>
      <c r="L45" s="153"/>
      <c r="M45" s="10">
        <f t="shared" si="2"/>
        <v>82.0742</v>
      </c>
      <c r="N45" s="104">
        <v>60.588</v>
      </c>
      <c r="O45" s="43">
        <v>52.991</v>
      </c>
    </row>
    <row r="46" spans="1:15" s="37" customFormat="1" ht="22.5">
      <c r="A46" s="38">
        <f t="shared" si="3"/>
        <v>29</v>
      </c>
      <c r="B46" s="5" t="s">
        <v>22</v>
      </c>
      <c r="C46" s="88" t="s">
        <v>512</v>
      </c>
      <c r="D46" s="18">
        <v>1956</v>
      </c>
      <c r="E46" s="21">
        <v>762.62</v>
      </c>
      <c r="F46" s="21">
        <v>762.62</v>
      </c>
      <c r="G46" s="21">
        <v>485.52</v>
      </c>
      <c r="H46" s="39" t="s">
        <v>448</v>
      </c>
      <c r="I46" s="11">
        <v>590.975</v>
      </c>
      <c r="J46" s="11">
        <f t="shared" si="0"/>
        <v>418.23300750000004</v>
      </c>
      <c r="K46" s="153">
        <f t="shared" si="1"/>
        <v>143.19324250000003</v>
      </c>
      <c r="L46" s="153"/>
      <c r="M46" s="10">
        <f t="shared" si="2"/>
        <v>29.54875</v>
      </c>
      <c r="N46" s="104">
        <v>7.191</v>
      </c>
      <c r="O46" s="43">
        <v>6.443</v>
      </c>
    </row>
    <row r="47" spans="1:15" s="37" customFormat="1" ht="22.5">
      <c r="A47" s="38">
        <f t="shared" si="3"/>
        <v>30</v>
      </c>
      <c r="B47" s="5" t="s">
        <v>119</v>
      </c>
      <c r="C47" s="89" t="s">
        <v>513</v>
      </c>
      <c r="D47" s="20">
        <v>1957</v>
      </c>
      <c r="E47" s="21">
        <v>2539.85</v>
      </c>
      <c r="F47" s="21">
        <v>2163.85</v>
      </c>
      <c r="G47" s="44">
        <v>1226.85</v>
      </c>
      <c r="H47" s="46" t="s">
        <v>449</v>
      </c>
      <c r="I47" s="11">
        <v>1619.485</v>
      </c>
      <c r="J47" s="11">
        <f t="shared" si="0"/>
        <v>1146.1095344999999</v>
      </c>
      <c r="K47" s="153">
        <f t="shared" si="1"/>
        <v>392.4012155</v>
      </c>
      <c r="L47" s="153"/>
      <c r="M47" s="10">
        <f t="shared" si="2"/>
        <v>80.97425</v>
      </c>
      <c r="N47" s="104">
        <v>18.933</v>
      </c>
      <c r="O47" s="43">
        <v>17.435</v>
      </c>
    </row>
    <row r="48" spans="1:15" s="37" customFormat="1" ht="22.5">
      <c r="A48" s="38">
        <f t="shared" si="3"/>
        <v>31</v>
      </c>
      <c r="B48" s="5" t="s">
        <v>120</v>
      </c>
      <c r="C48" s="89" t="s">
        <v>513</v>
      </c>
      <c r="D48" s="18">
        <v>1958</v>
      </c>
      <c r="E48" s="21">
        <v>2501.36</v>
      </c>
      <c r="F48" s="21">
        <v>2155.36</v>
      </c>
      <c r="G48" s="21">
        <v>975.3</v>
      </c>
      <c r="H48" s="46" t="s">
        <v>449</v>
      </c>
      <c r="I48" s="11">
        <v>1622.76</v>
      </c>
      <c r="J48" s="11">
        <f t="shared" si="0"/>
        <v>1148.427252</v>
      </c>
      <c r="K48" s="153">
        <f t="shared" si="1"/>
        <v>393.19474800000006</v>
      </c>
      <c r="L48" s="153"/>
      <c r="M48" s="10">
        <f t="shared" si="2"/>
        <v>81.138</v>
      </c>
      <c r="N48" s="104">
        <v>16.764</v>
      </c>
      <c r="O48" s="43">
        <v>14.29</v>
      </c>
    </row>
    <row r="49" spans="1:15" s="37" customFormat="1" ht="22.5">
      <c r="A49" s="38">
        <f t="shared" si="3"/>
        <v>32</v>
      </c>
      <c r="B49" s="5" t="s">
        <v>23</v>
      </c>
      <c r="C49" s="89" t="s">
        <v>513</v>
      </c>
      <c r="D49" s="18">
        <v>1959</v>
      </c>
      <c r="E49" s="21">
        <v>2337.5</v>
      </c>
      <c r="F49" s="21">
        <v>1479.1</v>
      </c>
      <c r="G49" s="21">
        <v>1433.4</v>
      </c>
      <c r="H49" s="39" t="s">
        <v>448</v>
      </c>
      <c r="I49" s="11">
        <v>1080.249</v>
      </c>
      <c r="J49" s="11">
        <f t="shared" si="0"/>
        <v>764.4922172999999</v>
      </c>
      <c r="K49" s="153">
        <f t="shared" si="1"/>
        <v>261.74433270000003</v>
      </c>
      <c r="L49" s="153"/>
      <c r="M49" s="10">
        <f t="shared" si="2"/>
        <v>54.01245</v>
      </c>
      <c r="N49" s="104">
        <v>42.83</v>
      </c>
      <c r="O49" s="43">
        <v>34.999</v>
      </c>
    </row>
    <row r="50" spans="1:15" s="37" customFormat="1" ht="22.5">
      <c r="A50" s="38">
        <f t="shared" si="3"/>
        <v>33</v>
      </c>
      <c r="B50" s="5" t="s">
        <v>24</v>
      </c>
      <c r="C50" s="89" t="s">
        <v>513</v>
      </c>
      <c r="D50" s="18">
        <v>1959</v>
      </c>
      <c r="E50" s="21">
        <v>2477.4</v>
      </c>
      <c r="F50" s="21">
        <v>1573.5</v>
      </c>
      <c r="G50" s="21">
        <v>1333</v>
      </c>
      <c r="H50" s="39" t="s">
        <v>448</v>
      </c>
      <c r="I50" s="11">
        <v>1080.249</v>
      </c>
      <c r="J50" s="11">
        <f aca="true" t="shared" si="4" ref="J50:J81">(I50*70.77)/100</f>
        <v>764.4922172999999</v>
      </c>
      <c r="K50" s="153">
        <f aca="true" t="shared" si="5" ref="K50:K83">(I50*24.23)/100</f>
        <v>261.74433270000003</v>
      </c>
      <c r="L50" s="153"/>
      <c r="M50" s="10">
        <f aca="true" t="shared" si="6" ref="M50:M81">(I50*5)/100</f>
        <v>54.01245</v>
      </c>
      <c r="N50" s="104">
        <v>38.865</v>
      </c>
      <c r="O50" s="43">
        <v>32.631</v>
      </c>
    </row>
    <row r="51" spans="1:15" s="37" customFormat="1" ht="22.5">
      <c r="A51" s="38">
        <f aca="true" t="shared" si="7" ref="A51:A82">A50+1</f>
        <v>34</v>
      </c>
      <c r="B51" s="5" t="s">
        <v>121</v>
      </c>
      <c r="C51" s="89" t="s">
        <v>513</v>
      </c>
      <c r="D51" s="18">
        <v>1961</v>
      </c>
      <c r="E51" s="21">
        <v>3214.2</v>
      </c>
      <c r="F51" s="21">
        <v>1262.5</v>
      </c>
      <c r="G51" s="21">
        <v>990.6</v>
      </c>
      <c r="H51" s="5" t="s">
        <v>88</v>
      </c>
      <c r="I51" s="11">
        <v>442.992</v>
      </c>
      <c r="J51" s="11">
        <f t="shared" si="4"/>
        <v>313.5054384</v>
      </c>
      <c r="K51" s="153">
        <f t="shared" si="5"/>
        <v>107.33696160000001</v>
      </c>
      <c r="L51" s="153"/>
      <c r="M51" s="10">
        <f t="shared" si="6"/>
        <v>22.1496</v>
      </c>
      <c r="N51" s="104">
        <v>47.545</v>
      </c>
      <c r="O51" s="43">
        <v>38.479</v>
      </c>
    </row>
    <row r="52" spans="1:15" s="37" customFormat="1" ht="22.5">
      <c r="A52" s="38">
        <f t="shared" si="7"/>
        <v>35</v>
      </c>
      <c r="B52" s="5" t="s">
        <v>25</v>
      </c>
      <c r="C52" s="89" t="s">
        <v>513</v>
      </c>
      <c r="D52" s="18">
        <v>1976</v>
      </c>
      <c r="E52" s="21">
        <v>3591.02</v>
      </c>
      <c r="F52" s="21">
        <v>2701.94</v>
      </c>
      <c r="G52" s="21">
        <v>2246.98</v>
      </c>
      <c r="H52" s="5" t="s">
        <v>88</v>
      </c>
      <c r="I52" s="11">
        <v>367.962</v>
      </c>
      <c r="J52" s="11">
        <f t="shared" si="4"/>
        <v>260.40670739999996</v>
      </c>
      <c r="K52" s="153">
        <f t="shared" si="5"/>
        <v>89.1571926</v>
      </c>
      <c r="L52" s="153"/>
      <c r="M52" s="10">
        <f t="shared" si="6"/>
        <v>18.3981</v>
      </c>
      <c r="N52" s="104">
        <v>37.407</v>
      </c>
      <c r="O52" s="43">
        <v>33.199</v>
      </c>
    </row>
    <row r="53" spans="1:15" s="37" customFormat="1" ht="22.5">
      <c r="A53" s="38">
        <f t="shared" si="7"/>
        <v>36</v>
      </c>
      <c r="B53" s="5" t="s">
        <v>26</v>
      </c>
      <c r="C53" s="89" t="s">
        <v>513</v>
      </c>
      <c r="D53" s="18">
        <v>1953</v>
      </c>
      <c r="E53" s="21">
        <v>1610.1</v>
      </c>
      <c r="F53" s="21">
        <v>944.5</v>
      </c>
      <c r="G53" s="21">
        <v>801.2</v>
      </c>
      <c r="H53" s="5" t="s">
        <v>88</v>
      </c>
      <c r="I53" s="11">
        <v>302.488</v>
      </c>
      <c r="J53" s="11">
        <f t="shared" si="4"/>
        <v>214.0707576</v>
      </c>
      <c r="K53" s="153">
        <f t="shared" si="5"/>
        <v>73.2928424</v>
      </c>
      <c r="L53" s="153"/>
      <c r="M53" s="10">
        <f t="shared" si="6"/>
        <v>15.124400000000001</v>
      </c>
      <c r="N53" s="104">
        <v>25.969</v>
      </c>
      <c r="O53" s="43">
        <v>21.433</v>
      </c>
    </row>
    <row r="54" spans="1:15" s="37" customFormat="1" ht="22.5">
      <c r="A54" s="38">
        <f t="shared" si="7"/>
        <v>37</v>
      </c>
      <c r="B54" s="5" t="s">
        <v>27</v>
      </c>
      <c r="C54" s="88" t="s">
        <v>514</v>
      </c>
      <c r="D54" s="20">
        <v>1963</v>
      </c>
      <c r="E54" s="21">
        <v>3047.7</v>
      </c>
      <c r="F54" s="21">
        <v>2579.7</v>
      </c>
      <c r="G54" s="44">
        <v>1810.7</v>
      </c>
      <c r="H54" s="5" t="s">
        <v>101</v>
      </c>
      <c r="I54" s="11">
        <v>489.032</v>
      </c>
      <c r="J54" s="11">
        <f t="shared" si="4"/>
        <v>346.0879464</v>
      </c>
      <c r="K54" s="153">
        <f t="shared" si="5"/>
        <v>118.49245359999999</v>
      </c>
      <c r="L54" s="153"/>
      <c r="M54" s="10">
        <f t="shared" si="6"/>
        <v>24.4516</v>
      </c>
      <c r="N54" s="104">
        <v>7.689</v>
      </c>
      <c r="O54" s="43">
        <v>6.469</v>
      </c>
    </row>
    <row r="55" spans="1:15" s="37" customFormat="1" ht="22.5">
      <c r="A55" s="38">
        <f t="shared" si="7"/>
        <v>38</v>
      </c>
      <c r="B55" s="5" t="s">
        <v>122</v>
      </c>
      <c r="C55" s="88" t="s">
        <v>514</v>
      </c>
      <c r="D55" s="18">
        <v>1964</v>
      </c>
      <c r="E55" s="21">
        <v>3047.7</v>
      </c>
      <c r="F55" s="21">
        <v>2571.7</v>
      </c>
      <c r="G55" s="21">
        <v>1815.7</v>
      </c>
      <c r="H55" s="5" t="s">
        <v>93</v>
      </c>
      <c r="I55" s="11">
        <v>504.599</v>
      </c>
      <c r="J55" s="11">
        <f t="shared" si="4"/>
        <v>357.10471229999996</v>
      </c>
      <c r="K55" s="153">
        <f t="shared" si="5"/>
        <v>122.2643377</v>
      </c>
      <c r="L55" s="153"/>
      <c r="M55" s="10">
        <f t="shared" si="6"/>
        <v>25.22995</v>
      </c>
      <c r="N55" s="104">
        <v>8.067</v>
      </c>
      <c r="O55" s="43">
        <v>7.363</v>
      </c>
    </row>
    <row r="56" spans="1:15" s="37" customFormat="1" ht="22.5">
      <c r="A56" s="38">
        <f t="shared" si="7"/>
        <v>39</v>
      </c>
      <c r="B56" s="46" t="s">
        <v>123</v>
      </c>
      <c r="C56" s="88" t="s">
        <v>515</v>
      </c>
      <c r="D56" s="46">
        <v>1962</v>
      </c>
      <c r="E56" s="48">
        <v>1391.9</v>
      </c>
      <c r="F56" s="48">
        <v>1219.4</v>
      </c>
      <c r="G56" s="48">
        <v>853</v>
      </c>
      <c r="H56" s="46" t="s">
        <v>451</v>
      </c>
      <c r="I56" s="11">
        <v>1162.416</v>
      </c>
      <c r="J56" s="11">
        <f t="shared" si="4"/>
        <v>822.6418031999998</v>
      </c>
      <c r="K56" s="153">
        <f t="shared" si="5"/>
        <v>281.6533968</v>
      </c>
      <c r="L56" s="153"/>
      <c r="M56" s="10">
        <f t="shared" si="6"/>
        <v>58.1208</v>
      </c>
      <c r="N56" s="104">
        <v>6.88</v>
      </c>
      <c r="O56" s="43">
        <v>5.56</v>
      </c>
    </row>
    <row r="57" spans="1:15" s="37" customFormat="1" ht="22.5">
      <c r="A57" s="38">
        <f t="shared" si="7"/>
        <v>40</v>
      </c>
      <c r="B57" s="46" t="s">
        <v>124</v>
      </c>
      <c r="C57" s="88" t="s">
        <v>515</v>
      </c>
      <c r="D57" s="46">
        <v>1963</v>
      </c>
      <c r="E57" s="48">
        <v>1993.3</v>
      </c>
      <c r="F57" s="48">
        <v>1512</v>
      </c>
      <c r="G57" s="48">
        <v>1384.8</v>
      </c>
      <c r="H57" s="46" t="s">
        <v>478</v>
      </c>
      <c r="I57" s="11">
        <v>968.884</v>
      </c>
      <c r="J57" s="11">
        <f t="shared" si="4"/>
        <v>685.6792068</v>
      </c>
      <c r="K57" s="153">
        <f t="shared" si="5"/>
        <v>234.76059320000002</v>
      </c>
      <c r="L57" s="153"/>
      <c r="M57" s="10">
        <f t="shared" si="6"/>
        <v>48.4442</v>
      </c>
      <c r="N57" s="104">
        <v>26.076</v>
      </c>
      <c r="O57" s="43">
        <v>21.606</v>
      </c>
    </row>
    <row r="58" spans="1:15" s="37" customFormat="1" ht="22.5">
      <c r="A58" s="38">
        <f t="shared" si="7"/>
        <v>41</v>
      </c>
      <c r="B58" s="46" t="s">
        <v>125</v>
      </c>
      <c r="C58" s="88" t="s">
        <v>515</v>
      </c>
      <c r="D58" s="46">
        <v>1987</v>
      </c>
      <c r="E58" s="48">
        <v>3582.2</v>
      </c>
      <c r="F58" s="48">
        <v>2512.7</v>
      </c>
      <c r="G58" s="48">
        <v>2369.7</v>
      </c>
      <c r="H58" s="46" t="s">
        <v>451</v>
      </c>
      <c r="I58" s="11">
        <v>1094.254</v>
      </c>
      <c r="J58" s="11">
        <f t="shared" si="4"/>
        <v>774.4035557999999</v>
      </c>
      <c r="K58" s="153">
        <f t="shared" si="5"/>
        <v>265.1377442</v>
      </c>
      <c r="L58" s="153"/>
      <c r="M58" s="10">
        <f t="shared" si="6"/>
        <v>54.7127</v>
      </c>
      <c r="N58" s="104">
        <v>45.304</v>
      </c>
      <c r="O58" s="43">
        <v>38.755</v>
      </c>
    </row>
    <row r="59" spans="1:15" s="37" customFormat="1" ht="22.5">
      <c r="A59" s="38">
        <f t="shared" si="7"/>
        <v>42</v>
      </c>
      <c r="B59" s="46" t="s">
        <v>126</v>
      </c>
      <c r="C59" s="88" t="s">
        <v>515</v>
      </c>
      <c r="D59" s="46">
        <v>1961</v>
      </c>
      <c r="E59" s="48">
        <v>2556.2</v>
      </c>
      <c r="F59" s="48">
        <v>2556.2</v>
      </c>
      <c r="G59" s="48">
        <v>2299.3</v>
      </c>
      <c r="H59" s="46" t="s">
        <v>452</v>
      </c>
      <c r="I59" s="11">
        <v>1218.689</v>
      </c>
      <c r="J59" s="11">
        <f t="shared" si="4"/>
        <v>862.4662053</v>
      </c>
      <c r="K59" s="153">
        <f t="shared" si="5"/>
        <v>295.28834470000004</v>
      </c>
      <c r="L59" s="153"/>
      <c r="M59" s="10">
        <f t="shared" si="6"/>
        <v>60.934450000000005</v>
      </c>
      <c r="N59" s="104">
        <v>43.871</v>
      </c>
      <c r="O59" s="43">
        <v>34.277</v>
      </c>
    </row>
    <row r="60" spans="1:15" s="37" customFormat="1" ht="22.5">
      <c r="A60" s="38">
        <f t="shared" si="7"/>
        <v>43</v>
      </c>
      <c r="B60" s="46" t="s">
        <v>127</v>
      </c>
      <c r="C60" s="88" t="s">
        <v>515</v>
      </c>
      <c r="D60" s="46">
        <v>1961</v>
      </c>
      <c r="E60" s="48">
        <v>1264.5</v>
      </c>
      <c r="F60" s="48">
        <v>1264.5</v>
      </c>
      <c r="G60" s="48">
        <v>1264.5</v>
      </c>
      <c r="H60" s="5" t="s">
        <v>93</v>
      </c>
      <c r="I60" s="11">
        <v>219.298</v>
      </c>
      <c r="J60" s="11">
        <f t="shared" si="4"/>
        <v>155.1971946</v>
      </c>
      <c r="K60" s="153">
        <f t="shared" si="5"/>
        <v>53.1359054</v>
      </c>
      <c r="L60" s="153"/>
      <c r="M60" s="10">
        <f t="shared" si="6"/>
        <v>10.9649</v>
      </c>
      <c r="N60" s="104">
        <v>23.861</v>
      </c>
      <c r="O60" s="43">
        <v>19.154</v>
      </c>
    </row>
    <row r="61" spans="1:15" s="37" customFormat="1" ht="22.5">
      <c r="A61" s="38">
        <f t="shared" si="7"/>
        <v>44</v>
      </c>
      <c r="B61" s="46" t="s">
        <v>128</v>
      </c>
      <c r="C61" s="88" t="s">
        <v>515</v>
      </c>
      <c r="D61" s="46">
        <v>1952</v>
      </c>
      <c r="E61" s="48">
        <v>4034.8</v>
      </c>
      <c r="F61" s="48">
        <v>3339.42</v>
      </c>
      <c r="G61" s="48">
        <v>3169.7</v>
      </c>
      <c r="H61" s="39" t="s">
        <v>448</v>
      </c>
      <c r="I61" s="11">
        <v>1123.28</v>
      </c>
      <c r="J61" s="11">
        <f t="shared" si="4"/>
        <v>794.945256</v>
      </c>
      <c r="K61" s="153">
        <f t="shared" si="5"/>
        <v>272.170744</v>
      </c>
      <c r="L61" s="153"/>
      <c r="M61" s="10">
        <f t="shared" si="6"/>
        <v>56.163999999999994</v>
      </c>
      <c r="N61" s="104">
        <v>61.635</v>
      </c>
      <c r="O61" s="43">
        <v>53.6</v>
      </c>
    </row>
    <row r="62" spans="1:15" s="37" customFormat="1" ht="22.5">
      <c r="A62" s="38">
        <f t="shared" si="7"/>
        <v>45</v>
      </c>
      <c r="B62" s="46" t="s">
        <v>129</v>
      </c>
      <c r="C62" s="88" t="s">
        <v>515</v>
      </c>
      <c r="D62" s="46">
        <v>1952</v>
      </c>
      <c r="E62" s="48">
        <v>1999</v>
      </c>
      <c r="F62" s="48">
        <v>1739.5</v>
      </c>
      <c r="G62" s="48">
        <v>1681.8</v>
      </c>
      <c r="H62" s="39" t="s">
        <v>448</v>
      </c>
      <c r="I62" s="11">
        <v>699.904</v>
      </c>
      <c r="J62" s="11">
        <f t="shared" si="4"/>
        <v>495.3220608</v>
      </c>
      <c r="K62" s="153">
        <f t="shared" si="5"/>
        <v>169.5867392</v>
      </c>
      <c r="L62" s="153"/>
      <c r="M62" s="10">
        <f t="shared" si="6"/>
        <v>34.9952</v>
      </c>
      <c r="N62" s="104">
        <v>32.479</v>
      </c>
      <c r="O62" s="43">
        <v>28.516</v>
      </c>
    </row>
    <row r="63" spans="1:15" s="37" customFormat="1" ht="22.5">
      <c r="A63" s="38">
        <f t="shared" si="7"/>
        <v>46</v>
      </c>
      <c r="B63" s="46" t="s">
        <v>130</v>
      </c>
      <c r="C63" s="88" t="s">
        <v>515</v>
      </c>
      <c r="D63" s="46">
        <v>1935</v>
      </c>
      <c r="E63" s="48">
        <v>3256.9</v>
      </c>
      <c r="F63" s="48">
        <v>2441.6</v>
      </c>
      <c r="G63" s="48">
        <v>2049</v>
      </c>
      <c r="H63" s="39" t="s">
        <v>448</v>
      </c>
      <c r="I63" s="11">
        <v>1753.293</v>
      </c>
      <c r="J63" s="11">
        <f t="shared" si="4"/>
        <v>1240.8054561</v>
      </c>
      <c r="K63" s="153">
        <f t="shared" si="5"/>
        <v>424.8228939</v>
      </c>
      <c r="L63" s="153"/>
      <c r="M63" s="10">
        <f t="shared" si="6"/>
        <v>87.66465</v>
      </c>
      <c r="N63" s="104">
        <v>39.73</v>
      </c>
      <c r="O63" s="43">
        <v>35.794</v>
      </c>
    </row>
    <row r="64" spans="1:15" s="37" customFormat="1" ht="22.5">
      <c r="A64" s="38">
        <f t="shared" si="7"/>
        <v>47</v>
      </c>
      <c r="B64" s="46" t="s">
        <v>131</v>
      </c>
      <c r="C64" s="88" t="s">
        <v>515</v>
      </c>
      <c r="D64" s="46">
        <v>1940</v>
      </c>
      <c r="E64" s="48">
        <v>4818.5</v>
      </c>
      <c r="F64" s="48">
        <v>4818.5</v>
      </c>
      <c r="G64" s="48">
        <v>4137.5</v>
      </c>
      <c r="H64" s="39" t="s">
        <v>448</v>
      </c>
      <c r="I64" s="11">
        <v>2665.911</v>
      </c>
      <c r="J64" s="11">
        <f t="shared" si="4"/>
        <v>1886.6652147</v>
      </c>
      <c r="K64" s="153">
        <f t="shared" si="5"/>
        <v>645.9502353</v>
      </c>
      <c r="L64" s="153"/>
      <c r="M64" s="10">
        <f t="shared" si="6"/>
        <v>133.29555</v>
      </c>
      <c r="N64" s="104">
        <v>79.364</v>
      </c>
      <c r="O64" s="43">
        <v>69.765</v>
      </c>
    </row>
    <row r="65" spans="1:15" s="37" customFormat="1" ht="22.5">
      <c r="A65" s="38">
        <f t="shared" si="7"/>
        <v>48</v>
      </c>
      <c r="B65" s="46" t="s">
        <v>132</v>
      </c>
      <c r="C65" s="88" t="s">
        <v>515</v>
      </c>
      <c r="D65" s="46">
        <v>1952</v>
      </c>
      <c r="E65" s="48">
        <v>493.5</v>
      </c>
      <c r="F65" s="48">
        <v>493.5</v>
      </c>
      <c r="G65" s="48">
        <v>417.8</v>
      </c>
      <c r="H65" s="39" t="s">
        <v>464</v>
      </c>
      <c r="I65" s="11">
        <v>858.897</v>
      </c>
      <c r="J65" s="11">
        <f t="shared" si="4"/>
        <v>607.8414069</v>
      </c>
      <c r="K65" s="153">
        <f t="shared" si="5"/>
        <v>208.1107431</v>
      </c>
      <c r="L65" s="153"/>
      <c r="M65" s="10">
        <f t="shared" si="6"/>
        <v>42.94485</v>
      </c>
      <c r="N65" s="104">
        <v>7.767</v>
      </c>
      <c r="O65" s="43">
        <v>6.628</v>
      </c>
    </row>
    <row r="66" spans="1:15" s="37" customFormat="1" ht="22.5">
      <c r="A66" s="38">
        <f t="shared" si="7"/>
        <v>49</v>
      </c>
      <c r="B66" s="46" t="s">
        <v>133</v>
      </c>
      <c r="C66" s="88" t="s">
        <v>515</v>
      </c>
      <c r="D66" s="46">
        <v>1968</v>
      </c>
      <c r="E66" s="48">
        <v>4992.9</v>
      </c>
      <c r="F66" s="48">
        <v>3882.2</v>
      </c>
      <c r="G66" s="48">
        <v>3741.1</v>
      </c>
      <c r="H66" s="46" t="s">
        <v>451</v>
      </c>
      <c r="I66" s="11">
        <v>1879.652</v>
      </c>
      <c r="J66" s="11">
        <f t="shared" si="4"/>
        <v>1330.2297204</v>
      </c>
      <c r="K66" s="153">
        <f t="shared" si="5"/>
        <v>455.43967960000003</v>
      </c>
      <c r="L66" s="153"/>
      <c r="M66" s="10">
        <f t="shared" si="6"/>
        <v>93.9826</v>
      </c>
      <c r="N66" s="104">
        <v>71.061</v>
      </c>
      <c r="O66" s="43">
        <v>60.019</v>
      </c>
    </row>
    <row r="67" spans="1:15" s="37" customFormat="1" ht="22.5">
      <c r="A67" s="38">
        <f t="shared" si="7"/>
        <v>50</v>
      </c>
      <c r="B67" s="46" t="s">
        <v>134</v>
      </c>
      <c r="C67" s="88" t="s">
        <v>515</v>
      </c>
      <c r="D67" s="46">
        <v>1948</v>
      </c>
      <c r="E67" s="48">
        <v>903.3</v>
      </c>
      <c r="F67" s="48">
        <v>670.6</v>
      </c>
      <c r="G67" s="48">
        <v>670.6</v>
      </c>
      <c r="H67" s="39" t="s">
        <v>448</v>
      </c>
      <c r="I67" s="11">
        <v>480.982</v>
      </c>
      <c r="J67" s="11">
        <f t="shared" si="4"/>
        <v>340.39096140000004</v>
      </c>
      <c r="K67" s="153">
        <f t="shared" si="5"/>
        <v>116.54193860000001</v>
      </c>
      <c r="L67" s="153"/>
      <c r="M67" s="10">
        <f t="shared" si="6"/>
        <v>24.049100000000003</v>
      </c>
      <c r="N67" s="104">
        <v>12.895</v>
      </c>
      <c r="O67" s="43">
        <v>10.109</v>
      </c>
    </row>
    <row r="68" spans="1:15" s="37" customFormat="1" ht="22.5">
      <c r="A68" s="38">
        <f t="shared" si="7"/>
        <v>51</v>
      </c>
      <c r="B68" s="46" t="s">
        <v>135</v>
      </c>
      <c r="C68" s="88" t="s">
        <v>515</v>
      </c>
      <c r="D68" s="46">
        <v>1958</v>
      </c>
      <c r="E68" s="48">
        <v>3026.7</v>
      </c>
      <c r="F68" s="48">
        <v>3026.7</v>
      </c>
      <c r="G68" s="48">
        <v>2598.9</v>
      </c>
      <c r="H68" s="39" t="s">
        <v>448</v>
      </c>
      <c r="I68" s="11">
        <v>1278.662</v>
      </c>
      <c r="J68" s="11">
        <f t="shared" si="4"/>
        <v>904.9090974000001</v>
      </c>
      <c r="K68" s="153">
        <f t="shared" si="5"/>
        <v>309.8198026</v>
      </c>
      <c r="L68" s="153"/>
      <c r="M68" s="10">
        <f t="shared" si="6"/>
        <v>63.9331</v>
      </c>
      <c r="N68" s="104">
        <v>49.757</v>
      </c>
      <c r="O68" s="43">
        <v>40.74</v>
      </c>
    </row>
    <row r="69" spans="1:15" s="37" customFormat="1" ht="22.5">
      <c r="A69" s="38">
        <f t="shared" si="7"/>
        <v>52</v>
      </c>
      <c r="B69" s="46" t="s">
        <v>136</v>
      </c>
      <c r="C69" s="88" t="s">
        <v>515</v>
      </c>
      <c r="D69" s="46">
        <v>1942</v>
      </c>
      <c r="E69" s="48">
        <v>2417.3</v>
      </c>
      <c r="F69" s="48">
        <v>2417.3</v>
      </c>
      <c r="G69" s="48">
        <v>1959.8</v>
      </c>
      <c r="H69" s="46" t="s">
        <v>451</v>
      </c>
      <c r="I69" s="11">
        <v>1912.164</v>
      </c>
      <c r="J69" s="11">
        <f t="shared" si="4"/>
        <v>1353.2384628</v>
      </c>
      <c r="K69" s="153">
        <f t="shared" si="5"/>
        <v>463.31733720000005</v>
      </c>
      <c r="L69" s="153"/>
      <c r="M69" s="10">
        <f t="shared" si="6"/>
        <v>95.6082</v>
      </c>
      <c r="N69" s="104">
        <v>38.558</v>
      </c>
      <c r="O69" s="43">
        <v>33.051</v>
      </c>
    </row>
    <row r="70" spans="1:15" s="37" customFormat="1" ht="22.5">
      <c r="A70" s="38">
        <f t="shared" si="7"/>
        <v>53</v>
      </c>
      <c r="B70" s="46" t="s">
        <v>137</v>
      </c>
      <c r="C70" s="88" t="s">
        <v>515</v>
      </c>
      <c r="D70" s="46">
        <v>1969</v>
      </c>
      <c r="E70" s="48">
        <v>2207.3</v>
      </c>
      <c r="F70" s="48">
        <v>2152.6</v>
      </c>
      <c r="G70" s="48">
        <v>1955.2</v>
      </c>
      <c r="H70" s="5" t="s">
        <v>99</v>
      </c>
      <c r="I70" s="11">
        <v>212.384</v>
      </c>
      <c r="J70" s="11">
        <f t="shared" si="4"/>
        <v>150.3041568</v>
      </c>
      <c r="K70" s="153">
        <f t="shared" si="5"/>
        <v>51.46064319999999</v>
      </c>
      <c r="L70" s="153"/>
      <c r="M70" s="10">
        <f t="shared" si="6"/>
        <v>10.6192</v>
      </c>
      <c r="N70" s="104">
        <v>36.799</v>
      </c>
      <c r="O70" s="43">
        <v>31.11</v>
      </c>
    </row>
    <row r="71" spans="1:15" s="37" customFormat="1" ht="22.5">
      <c r="A71" s="38">
        <f t="shared" si="7"/>
        <v>54</v>
      </c>
      <c r="B71" s="49" t="s">
        <v>138</v>
      </c>
      <c r="C71" s="88" t="s">
        <v>516</v>
      </c>
      <c r="D71" s="47">
        <v>1970</v>
      </c>
      <c r="E71" s="48">
        <v>4414.4</v>
      </c>
      <c r="F71" s="48">
        <v>3062.5</v>
      </c>
      <c r="G71" s="48">
        <v>2745.8</v>
      </c>
      <c r="H71" s="5" t="s">
        <v>98</v>
      </c>
      <c r="I71" s="11">
        <v>761.471</v>
      </c>
      <c r="J71" s="11">
        <f t="shared" si="4"/>
        <v>538.8930267</v>
      </c>
      <c r="K71" s="153">
        <f t="shared" si="5"/>
        <v>184.5044233</v>
      </c>
      <c r="L71" s="153"/>
      <c r="M71" s="10">
        <f t="shared" si="6"/>
        <v>38.07355</v>
      </c>
      <c r="N71" s="104">
        <v>73.362</v>
      </c>
      <c r="O71" s="43">
        <v>62.581</v>
      </c>
    </row>
    <row r="72" spans="1:15" s="37" customFormat="1" ht="22.5">
      <c r="A72" s="38">
        <f t="shared" si="7"/>
        <v>55</v>
      </c>
      <c r="B72" s="49" t="s">
        <v>139</v>
      </c>
      <c r="C72" s="88" t="s">
        <v>516</v>
      </c>
      <c r="D72" s="47">
        <v>1970</v>
      </c>
      <c r="E72" s="48">
        <v>2714.9</v>
      </c>
      <c r="F72" s="48">
        <v>1831.8</v>
      </c>
      <c r="G72" s="48">
        <v>1544.7</v>
      </c>
      <c r="H72" s="5" t="s">
        <v>98</v>
      </c>
      <c r="I72" s="11">
        <v>511.005</v>
      </c>
      <c r="J72" s="11">
        <f t="shared" si="4"/>
        <v>361.6382385</v>
      </c>
      <c r="K72" s="153">
        <f t="shared" si="5"/>
        <v>123.81651149999999</v>
      </c>
      <c r="L72" s="153"/>
      <c r="M72" s="10">
        <f t="shared" si="6"/>
        <v>25.550250000000002</v>
      </c>
      <c r="N72" s="104">
        <v>41.361</v>
      </c>
      <c r="O72" s="43">
        <v>35.288</v>
      </c>
    </row>
    <row r="73" spans="1:15" s="37" customFormat="1" ht="22.5">
      <c r="A73" s="38">
        <f t="shared" si="7"/>
        <v>56</v>
      </c>
      <c r="B73" s="49" t="s">
        <v>140</v>
      </c>
      <c r="C73" s="88" t="s">
        <v>516</v>
      </c>
      <c r="D73" s="47">
        <v>1991</v>
      </c>
      <c r="E73" s="48">
        <v>2418.3</v>
      </c>
      <c r="F73" s="48">
        <v>1572.2</v>
      </c>
      <c r="G73" s="48">
        <v>1258.2</v>
      </c>
      <c r="H73" s="46" t="s">
        <v>452</v>
      </c>
      <c r="I73" s="11">
        <v>1291.372</v>
      </c>
      <c r="J73" s="11">
        <f t="shared" si="4"/>
        <v>913.9039644</v>
      </c>
      <c r="K73" s="153">
        <f t="shared" si="5"/>
        <v>312.89943560000006</v>
      </c>
      <c r="L73" s="153"/>
      <c r="M73" s="10">
        <f t="shared" si="6"/>
        <v>64.5686</v>
      </c>
      <c r="N73" s="104">
        <v>36.012</v>
      </c>
      <c r="O73" s="43">
        <v>33.049</v>
      </c>
    </row>
    <row r="74" spans="1:15" s="37" customFormat="1" ht="22.5">
      <c r="A74" s="38">
        <f t="shared" si="7"/>
        <v>57</v>
      </c>
      <c r="B74" s="49" t="s">
        <v>141</v>
      </c>
      <c r="C74" s="88" t="s">
        <v>516</v>
      </c>
      <c r="D74" s="47">
        <v>1983</v>
      </c>
      <c r="E74" s="48">
        <v>6477.6</v>
      </c>
      <c r="F74" s="48">
        <v>3720.2</v>
      </c>
      <c r="G74" s="48">
        <v>3219.7</v>
      </c>
      <c r="H74" s="5" t="s">
        <v>89</v>
      </c>
      <c r="I74" s="11">
        <v>403.702</v>
      </c>
      <c r="J74" s="11">
        <f t="shared" si="4"/>
        <v>285.6999054</v>
      </c>
      <c r="K74" s="153">
        <f t="shared" si="5"/>
        <v>97.8169946</v>
      </c>
      <c r="L74" s="153"/>
      <c r="M74" s="10">
        <f t="shared" si="6"/>
        <v>20.1851</v>
      </c>
      <c r="N74" s="104">
        <v>104.051</v>
      </c>
      <c r="O74" s="43">
        <v>93.197</v>
      </c>
    </row>
    <row r="75" spans="1:15" s="37" customFormat="1" ht="33.75">
      <c r="A75" s="38">
        <f t="shared" si="7"/>
        <v>58</v>
      </c>
      <c r="B75" s="46" t="s">
        <v>142</v>
      </c>
      <c r="C75" s="17" t="s">
        <v>517</v>
      </c>
      <c r="D75" s="46">
        <v>1950</v>
      </c>
      <c r="E75" s="48">
        <v>707.8</v>
      </c>
      <c r="F75" s="48">
        <v>707.8</v>
      </c>
      <c r="G75" s="48">
        <v>614.4</v>
      </c>
      <c r="H75" s="46" t="s">
        <v>453</v>
      </c>
      <c r="I75" s="11">
        <v>2598.06</v>
      </c>
      <c r="J75" s="11">
        <f t="shared" si="4"/>
        <v>1838.6470619999998</v>
      </c>
      <c r="K75" s="153">
        <f t="shared" si="5"/>
        <v>629.5099379999999</v>
      </c>
      <c r="L75" s="153"/>
      <c r="M75" s="10">
        <f t="shared" si="6"/>
        <v>129.903</v>
      </c>
      <c r="N75" s="104">
        <v>9.583</v>
      </c>
      <c r="O75" s="43">
        <v>0</v>
      </c>
    </row>
    <row r="76" spans="1:15" s="37" customFormat="1" ht="33.75">
      <c r="A76" s="38">
        <f t="shared" si="7"/>
        <v>59</v>
      </c>
      <c r="B76" s="46" t="s">
        <v>143</v>
      </c>
      <c r="C76" s="17" t="s">
        <v>517</v>
      </c>
      <c r="D76" s="46">
        <v>1950</v>
      </c>
      <c r="E76" s="48">
        <v>703.8</v>
      </c>
      <c r="F76" s="48">
        <v>537.7</v>
      </c>
      <c r="G76" s="48">
        <v>447.9</v>
      </c>
      <c r="H76" s="46" t="s">
        <v>447</v>
      </c>
      <c r="I76" s="11">
        <v>2555.006</v>
      </c>
      <c r="J76" s="11">
        <f t="shared" si="4"/>
        <v>1808.1777461999998</v>
      </c>
      <c r="K76" s="153">
        <f t="shared" si="5"/>
        <v>619.0779537999999</v>
      </c>
      <c r="L76" s="153"/>
      <c r="M76" s="10">
        <f t="shared" si="6"/>
        <v>127.75029999999998</v>
      </c>
      <c r="N76" s="104">
        <v>7.025</v>
      </c>
      <c r="O76" s="43">
        <v>0</v>
      </c>
    </row>
    <row r="77" spans="1:15" s="37" customFormat="1" ht="11.25">
      <c r="A77" s="38">
        <f t="shared" si="7"/>
        <v>60</v>
      </c>
      <c r="B77" s="46" t="s">
        <v>144</v>
      </c>
      <c r="C77" s="17" t="s">
        <v>570</v>
      </c>
      <c r="D77" s="46">
        <v>1971</v>
      </c>
      <c r="E77" s="48">
        <v>5894</v>
      </c>
      <c r="F77" s="48">
        <v>4911.4</v>
      </c>
      <c r="G77" s="48">
        <v>3080.5</v>
      </c>
      <c r="H77" s="39" t="s">
        <v>448</v>
      </c>
      <c r="I77" s="11">
        <v>2214.175</v>
      </c>
      <c r="J77" s="11">
        <f t="shared" si="4"/>
        <v>1566.9716475</v>
      </c>
      <c r="K77" s="153">
        <f t="shared" si="5"/>
        <v>536.4946025</v>
      </c>
      <c r="L77" s="153"/>
      <c r="M77" s="10">
        <f t="shared" si="6"/>
        <v>110.70875</v>
      </c>
      <c r="N77" s="105" t="s">
        <v>596</v>
      </c>
      <c r="O77" s="43">
        <v>0</v>
      </c>
    </row>
    <row r="78" spans="1:15" s="37" customFormat="1" ht="11.25">
      <c r="A78" s="38">
        <f t="shared" si="7"/>
        <v>61</v>
      </c>
      <c r="B78" s="46" t="s">
        <v>145</v>
      </c>
      <c r="C78" s="17" t="s">
        <v>518</v>
      </c>
      <c r="D78" s="46">
        <v>1964</v>
      </c>
      <c r="E78" s="48">
        <v>4570.1</v>
      </c>
      <c r="F78" s="48">
        <v>3558</v>
      </c>
      <c r="G78" s="48">
        <v>3558</v>
      </c>
      <c r="H78" s="39" t="s">
        <v>448</v>
      </c>
      <c r="I78" s="11">
        <v>1676.343</v>
      </c>
      <c r="J78" s="11">
        <f t="shared" si="4"/>
        <v>1186.3479411</v>
      </c>
      <c r="K78" s="153">
        <f t="shared" si="5"/>
        <v>406.17790890000003</v>
      </c>
      <c r="L78" s="153"/>
      <c r="M78" s="10">
        <f t="shared" si="6"/>
        <v>83.81715</v>
      </c>
      <c r="N78" s="105" t="s">
        <v>596</v>
      </c>
      <c r="O78" s="43">
        <v>0</v>
      </c>
    </row>
    <row r="79" spans="1:15" s="37" customFormat="1" ht="11.25">
      <c r="A79" s="38">
        <f t="shared" si="7"/>
        <v>62</v>
      </c>
      <c r="B79" s="46" t="s">
        <v>146</v>
      </c>
      <c r="C79" s="17" t="s">
        <v>519</v>
      </c>
      <c r="D79" s="46">
        <v>1984</v>
      </c>
      <c r="E79" s="48">
        <v>3326.2</v>
      </c>
      <c r="F79" s="48">
        <v>2578</v>
      </c>
      <c r="G79" s="48">
        <v>2369.4</v>
      </c>
      <c r="H79" s="39" t="s">
        <v>448</v>
      </c>
      <c r="I79" s="11">
        <v>1676.343</v>
      </c>
      <c r="J79" s="11">
        <f t="shared" si="4"/>
        <v>1186.3479411</v>
      </c>
      <c r="K79" s="153">
        <f t="shared" si="5"/>
        <v>406.17790890000003</v>
      </c>
      <c r="L79" s="153"/>
      <c r="M79" s="10">
        <f t="shared" si="6"/>
        <v>83.81715</v>
      </c>
      <c r="N79" s="105" t="s">
        <v>596</v>
      </c>
      <c r="O79" s="43">
        <v>0</v>
      </c>
    </row>
    <row r="80" spans="1:15" s="37" customFormat="1" ht="11.25">
      <c r="A80" s="38">
        <f t="shared" si="7"/>
        <v>63</v>
      </c>
      <c r="B80" s="46" t="s">
        <v>147</v>
      </c>
      <c r="C80" s="17" t="s">
        <v>520</v>
      </c>
      <c r="D80" s="46">
        <v>1964</v>
      </c>
      <c r="E80" s="48">
        <v>4168.6</v>
      </c>
      <c r="F80" s="48">
        <v>3517</v>
      </c>
      <c r="G80" s="48">
        <v>3517</v>
      </c>
      <c r="H80" s="39" t="s">
        <v>448</v>
      </c>
      <c r="I80" s="11">
        <v>1676.343</v>
      </c>
      <c r="J80" s="11">
        <f t="shared" si="4"/>
        <v>1186.3479411</v>
      </c>
      <c r="K80" s="153">
        <f t="shared" si="5"/>
        <v>406.17790890000003</v>
      </c>
      <c r="L80" s="153"/>
      <c r="M80" s="10">
        <f t="shared" si="6"/>
        <v>83.81715</v>
      </c>
      <c r="N80" s="105" t="s">
        <v>596</v>
      </c>
      <c r="O80" s="43">
        <v>0</v>
      </c>
    </row>
    <row r="81" spans="1:15" s="37" customFormat="1" ht="22.5">
      <c r="A81" s="38">
        <f t="shared" si="7"/>
        <v>64</v>
      </c>
      <c r="B81" s="46" t="s">
        <v>148</v>
      </c>
      <c r="C81" s="88" t="s">
        <v>521</v>
      </c>
      <c r="D81" s="46">
        <v>1965</v>
      </c>
      <c r="E81" s="48">
        <v>6270.3</v>
      </c>
      <c r="F81" s="48">
        <v>5192.7</v>
      </c>
      <c r="G81" s="48">
        <v>4643.4</v>
      </c>
      <c r="H81" s="5" t="s">
        <v>93</v>
      </c>
      <c r="I81" s="11">
        <v>567</v>
      </c>
      <c r="J81" s="11">
        <f t="shared" si="4"/>
        <v>401.2659</v>
      </c>
      <c r="K81" s="153">
        <f t="shared" si="5"/>
        <v>137.3841</v>
      </c>
      <c r="L81" s="153"/>
      <c r="M81" s="10">
        <f t="shared" si="6"/>
        <v>28.35</v>
      </c>
      <c r="N81" s="104">
        <v>60.333</v>
      </c>
      <c r="O81" s="43" t="s">
        <v>564</v>
      </c>
    </row>
    <row r="82" spans="1:15" s="37" customFormat="1" ht="22.5">
      <c r="A82" s="38">
        <f t="shared" si="7"/>
        <v>65</v>
      </c>
      <c r="B82" s="39" t="s">
        <v>149</v>
      </c>
      <c r="C82" s="88" t="s">
        <v>522</v>
      </c>
      <c r="D82" s="40">
        <v>1963</v>
      </c>
      <c r="E82" s="41">
        <v>3493.7</v>
      </c>
      <c r="F82" s="41">
        <v>2401.9</v>
      </c>
      <c r="G82" s="41">
        <v>2089.2</v>
      </c>
      <c r="H82" s="46" t="s">
        <v>450</v>
      </c>
      <c r="I82" s="42">
        <v>1114.201</v>
      </c>
      <c r="J82" s="11">
        <f aca="true" t="shared" si="8" ref="J82:J112">(I82*70.77)/100</f>
        <v>788.5200477</v>
      </c>
      <c r="K82" s="153">
        <f t="shared" si="5"/>
        <v>269.97090230000003</v>
      </c>
      <c r="L82" s="153"/>
      <c r="M82" s="10">
        <f aca="true" t="shared" si="9" ref="M82:M112">(I82*5)/100</f>
        <v>55.71005</v>
      </c>
      <c r="N82" s="104">
        <v>32.952</v>
      </c>
      <c r="O82" s="43">
        <v>28.083</v>
      </c>
    </row>
    <row r="83" spans="1:15" s="37" customFormat="1" ht="22.5">
      <c r="A83" s="38">
        <f aca="true" t="shared" si="10" ref="A83:A112">A82+1</f>
        <v>66</v>
      </c>
      <c r="B83" s="39" t="s">
        <v>150</v>
      </c>
      <c r="C83" s="88" t="s">
        <v>522</v>
      </c>
      <c r="D83" s="40">
        <v>1954</v>
      </c>
      <c r="E83" s="41">
        <v>637.1</v>
      </c>
      <c r="F83" s="41">
        <v>391.5</v>
      </c>
      <c r="G83" s="41">
        <v>273.4</v>
      </c>
      <c r="H83" s="39" t="s">
        <v>448</v>
      </c>
      <c r="I83" s="42">
        <v>341.586</v>
      </c>
      <c r="J83" s="11">
        <f t="shared" si="8"/>
        <v>241.74041219999998</v>
      </c>
      <c r="K83" s="153">
        <f t="shared" si="5"/>
        <v>82.76628780000001</v>
      </c>
      <c r="L83" s="153"/>
      <c r="M83" s="10">
        <f t="shared" si="9"/>
        <v>17.0793</v>
      </c>
      <c r="N83" s="104">
        <v>3.499</v>
      </c>
      <c r="O83" s="106">
        <v>3.18</v>
      </c>
    </row>
    <row r="84" spans="1:15" s="51" customFormat="1" ht="22.5">
      <c r="A84" s="38">
        <f t="shared" si="10"/>
        <v>67</v>
      </c>
      <c r="B84" s="39" t="s">
        <v>359</v>
      </c>
      <c r="C84" s="88" t="s">
        <v>511</v>
      </c>
      <c r="D84" s="50">
        <v>1982</v>
      </c>
      <c r="E84" s="50">
        <v>21916.1</v>
      </c>
      <c r="F84" s="50">
        <v>21916.05</v>
      </c>
      <c r="G84" s="50">
        <v>19148.75</v>
      </c>
      <c r="H84" s="39" t="s">
        <v>89</v>
      </c>
      <c r="I84" s="42">
        <v>888.206</v>
      </c>
      <c r="J84" s="11">
        <f t="shared" si="8"/>
        <v>628.5833862</v>
      </c>
      <c r="K84" s="178">
        <f aca="true" t="shared" si="11" ref="K84:K112">(I84*24.23)/100</f>
        <v>215.2123138</v>
      </c>
      <c r="L84" s="178"/>
      <c r="M84" s="11">
        <f t="shared" si="9"/>
        <v>44.4103</v>
      </c>
      <c r="N84" s="104">
        <v>363.305</v>
      </c>
      <c r="O84" s="43">
        <v>-250.33</v>
      </c>
    </row>
    <row r="85" spans="1:15" s="51" customFormat="1" ht="22.5">
      <c r="A85" s="38">
        <f t="shared" si="10"/>
        <v>68</v>
      </c>
      <c r="B85" s="39" t="s">
        <v>360</v>
      </c>
      <c r="C85" s="88" t="s">
        <v>511</v>
      </c>
      <c r="D85" s="50">
        <v>1954</v>
      </c>
      <c r="E85" s="50">
        <v>745.6</v>
      </c>
      <c r="F85" s="50">
        <v>745.6</v>
      </c>
      <c r="G85" s="50">
        <v>549</v>
      </c>
      <c r="H85" s="39" t="s">
        <v>451</v>
      </c>
      <c r="I85" s="42">
        <v>936.726</v>
      </c>
      <c r="J85" s="11">
        <f t="shared" si="8"/>
        <v>662.9209901999999</v>
      </c>
      <c r="K85" s="178">
        <f t="shared" si="11"/>
        <v>226.9687098</v>
      </c>
      <c r="L85" s="178"/>
      <c r="M85" s="11">
        <f t="shared" si="9"/>
        <v>46.8363</v>
      </c>
      <c r="N85" s="104">
        <v>10.347</v>
      </c>
      <c r="O85" s="43">
        <v>7.87</v>
      </c>
    </row>
    <row r="86" spans="1:15" s="51" customFormat="1" ht="22.5">
      <c r="A86" s="50">
        <f t="shared" si="10"/>
        <v>69</v>
      </c>
      <c r="B86" s="39" t="s">
        <v>361</v>
      </c>
      <c r="C86" s="88" t="s">
        <v>511</v>
      </c>
      <c r="D86" s="50">
        <v>1990</v>
      </c>
      <c r="E86" s="50">
        <v>6244</v>
      </c>
      <c r="F86" s="50">
        <v>6244</v>
      </c>
      <c r="G86" s="50">
        <v>5128.3</v>
      </c>
      <c r="H86" s="39" t="s">
        <v>93</v>
      </c>
      <c r="I86" s="42">
        <v>535.265</v>
      </c>
      <c r="J86" s="11">
        <f t="shared" si="8"/>
        <v>378.8070405</v>
      </c>
      <c r="K86" s="178">
        <f t="shared" si="11"/>
        <v>129.6947095</v>
      </c>
      <c r="L86" s="178"/>
      <c r="M86" s="11">
        <f t="shared" si="9"/>
        <v>26.76325</v>
      </c>
      <c r="N86" s="104">
        <v>95.36</v>
      </c>
      <c r="O86" s="43">
        <v>71.795</v>
      </c>
    </row>
    <row r="87" spans="1:15" s="51" customFormat="1" ht="22.5">
      <c r="A87" s="50">
        <f t="shared" si="10"/>
        <v>70</v>
      </c>
      <c r="B87" s="39" t="s">
        <v>362</v>
      </c>
      <c r="C87" s="88" t="s">
        <v>511</v>
      </c>
      <c r="D87" s="50">
        <v>1958</v>
      </c>
      <c r="E87" s="50">
        <v>619.6</v>
      </c>
      <c r="F87" s="50">
        <v>619.6</v>
      </c>
      <c r="G87" s="50">
        <v>537.5</v>
      </c>
      <c r="H87" s="39" t="s">
        <v>448</v>
      </c>
      <c r="I87" s="42">
        <v>342.702</v>
      </c>
      <c r="J87" s="11">
        <f t="shared" si="8"/>
        <v>242.53020539999997</v>
      </c>
      <c r="K87" s="178">
        <f t="shared" si="11"/>
        <v>83.0366946</v>
      </c>
      <c r="L87" s="178"/>
      <c r="M87" s="11">
        <f t="shared" si="9"/>
        <v>17.1351</v>
      </c>
      <c r="N87" s="104">
        <v>10.482</v>
      </c>
      <c r="O87" s="43">
        <v>9.071</v>
      </c>
    </row>
    <row r="88" spans="1:15" s="51" customFormat="1" ht="22.5">
      <c r="A88" s="50">
        <f t="shared" si="10"/>
        <v>71</v>
      </c>
      <c r="B88" s="39" t="s">
        <v>363</v>
      </c>
      <c r="C88" s="88" t="s">
        <v>511</v>
      </c>
      <c r="D88" s="50">
        <v>1959</v>
      </c>
      <c r="E88" s="50">
        <v>3184.2</v>
      </c>
      <c r="F88" s="50">
        <v>3184.2</v>
      </c>
      <c r="G88" s="50">
        <v>2941.4</v>
      </c>
      <c r="H88" s="39" t="s">
        <v>93</v>
      </c>
      <c r="I88" s="42">
        <v>535.273</v>
      </c>
      <c r="J88" s="11">
        <f t="shared" si="8"/>
        <v>378.8127021</v>
      </c>
      <c r="K88" s="178">
        <f t="shared" si="11"/>
        <v>129.69664790000002</v>
      </c>
      <c r="L88" s="178"/>
      <c r="M88" s="11">
        <f t="shared" si="9"/>
        <v>26.763650000000002</v>
      </c>
      <c r="N88" s="104">
        <v>56.085</v>
      </c>
      <c r="O88" s="43">
        <v>47.126</v>
      </c>
    </row>
    <row r="89" spans="1:15" s="51" customFormat="1" ht="22.5">
      <c r="A89" s="50">
        <f t="shared" si="10"/>
        <v>72</v>
      </c>
      <c r="B89" s="39" t="s">
        <v>364</v>
      </c>
      <c r="C89" s="88" t="s">
        <v>511</v>
      </c>
      <c r="D89" s="50">
        <v>1959</v>
      </c>
      <c r="E89" s="50">
        <v>2556.2</v>
      </c>
      <c r="F89" s="50">
        <v>2483</v>
      </c>
      <c r="G89" s="50">
        <v>2127.3</v>
      </c>
      <c r="H89" s="39" t="s">
        <v>93</v>
      </c>
      <c r="I89" s="42">
        <v>701.876</v>
      </c>
      <c r="J89" s="11">
        <f t="shared" si="8"/>
        <v>496.7176452</v>
      </c>
      <c r="K89" s="178">
        <f t="shared" si="11"/>
        <v>170.0645548</v>
      </c>
      <c r="L89" s="178"/>
      <c r="M89" s="11">
        <f t="shared" si="9"/>
        <v>35.0938</v>
      </c>
      <c r="N89" s="104">
        <v>41.357</v>
      </c>
      <c r="O89" s="43">
        <v>34.76</v>
      </c>
    </row>
    <row r="90" spans="1:15" s="51" customFormat="1" ht="22.5">
      <c r="A90" s="50">
        <f t="shared" si="10"/>
        <v>73</v>
      </c>
      <c r="B90" s="39" t="s">
        <v>365</v>
      </c>
      <c r="C90" s="88" t="s">
        <v>511</v>
      </c>
      <c r="D90" s="50">
        <v>1959</v>
      </c>
      <c r="E90" s="50">
        <v>1273</v>
      </c>
      <c r="F90" s="50">
        <v>1273</v>
      </c>
      <c r="G90" s="50">
        <v>987</v>
      </c>
      <c r="H90" s="39" t="s">
        <v>448</v>
      </c>
      <c r="I90" s="42">
        <v>595.881</v>
      </c>
      <c r="J90" s="11">
        <f t="shared" si="8"/>
        <v>421.70498369999996</v>
      </c>
      <c r="K90" s="178">
        <f t="shared" si="11"/>
        <v>144.38196630000002</v>
      </c>
      <c r="L90" s="178"/>
      <c r="M90" s="11">
        <f t="shared" si="9"/>
        <v>29.79405</v>
      </c>
      <c r="N90" s="104">
        <v>19.348</v>
      </c>
      <c r="O90" s="43">
        <v>16.651</v>
      </c>
    </row>
    <row r="91" spans="1:15" s="51" customFormat="1" ht="22.5">
      <c r="A91" s="50">
        <f t="shared" si="10"/>
        <v>74</v>
      </c>
      <c r="B91" s="39" t="s">
        <v>366</v>
      </c>
      <c r="C91" s="88" t="s">
        <v>511</v>
      </c>
      <c r="D91" s="50">
        <v>1958</v>
      </c>
      <c r="E91" s="50">
        <v>1551.79</v>
      </c>
      <c r="F91" s="50">
        <v>1551.79</v>
      </c>
      <c r="G91" s="50">
        <v>1264.99</v>
      </c>
      <c r="H91" s="39" t="s">
        <v>93</v>
      </c>
      <c r="I91" s="42">
        <v>350.532</v>
      </c>
      <c r="J91" s="11">
        <f t="shared" si="8"/>
        <v>248.07149639999997</v>
      </c>
      <c r="K91" s="178">
        <f t="shared" si="11"/>
        <v>84.9339036</v>
      </c>
      <c r="L91" s="178"/>
      <c r="M91" s="11">
        <f t="shared" si="9"/>
        <v>17.5266</v>
      </c>
      <c r="N91" s="104">
        <v>24.302</v>
      </c>
      <c r="O91" s="106">
        <v>20.32</v>
      </c>
    </row>
    <row r="92" spans="1:15" s="51" customFormat="1" ht="22.5">
      <c r="A92" s="50">
        <f t="shared" si="10"/>
        <v>75</v>
      </c>
      <c r="B92" s="39" t="s">
        <v>367</v>
      </c>
      <c r="C92" s="88" t="s">
        <v>511</v>
      </c>
      <c r="D92" s="50">
        <v>1962</v>
      </c>
      <c r="E92" s="50">
        <v>3496.4</v>
      </c>
      <c r="F92" s="50">
        <v>3496.4</v>
      </c>
      <c r="G92" s="50">
        <v>2863.3</v>
      </c>
      <c r="H92" s="39" t="s">
        <v>89</v>
      </c>
      <c r="I92" s="42">
        <v>211.003</v>
      </c>
      <c r="J92" s="11">
        <f t="shared" si="8"/>
        <v>149.32682309999998</v>
      </c>
      <c r="K92" s="178">
        <f t="shared" si="11"/>
        <v>51.1260269</v>
      </c>
      <c r="L92" s="178"/>
      <c r="M92" s="11">
        <f t="shared" si="9"/>
        <v>10.550149999999999</v>
      </c>
      <c r="N92" s="104">
        <v>54.488</v>
      </c>
      <c r="O92" s="43">
        <v>43.452</v>
      </c>
    </row>
    <row r="93" spans="1:15" s="51" customFormat="1" ht="22.5">
      <c r="A93" s="50">
        <f t="shared" si="10"/>
        <v>76</v>
      </c>
      <c r="B93" s="39" t="s">
        <v>368</v>
      </c>
      <c r="C93" s="88" t="s">
        <v>511</v>
      </c>
      <c r="D93" s="50">
        <v>1958</v>
      </c>
      <c r="E93" s="50">
        <v>1017.6</v>
      </c>
      <c r="F93" s="50">
        <v>1017.6</v>
      </c>
      <c r="G93" s="50">
        <v>869.8</v>
      </c>
      <c r="H93" s="39" t="s">
        <v>88</v>
      </c>
      <c r="I93" s="42">
        <v>233.34</v>
      </c>
      <c r="J93" s="11">
        <f t="shared" si="8"/>
        <v>165.134718</v>
      </c>
      <c r="K93" s="178">
        <f t="shared" si="11"/>
        <v>56.538282</v>
      </c>
      <c r="L93" s="178"/>
      <c r="M93" s="11">
        <f t="shared" si="9"/>
        <v>11.667</v>
      </c>
      <c r="N93" s="104">
        <v>16.868</v>
      </c>
      <c r="O93" s="43">
        <v>14.713</v>
      </c>
    </row>
    <row r="94" spans="1:15" s="51" customFormat="1" ht="22.5">
      <c r="A94" s="50">
        <f t="shared" si="10"/>
        <v>77</v>
      </c>
      <c r="B94" s="39" t="s">
        <v>369</v>
      </c>
      <c r="C94" s="88" t="s">
        <v>511</v>
      </c>
      <c r="D94" s="50">
        <v>1960</v>
      </c>
      <c r="E94" s="50">
        <v>3165.21</v>
      </c>
      <c r="F94" s="50">
        <v>3165.21</v>
      </c>
      <c r="G94" s="50">
        <v>2885.31</v>
      </c>
      <c r="H94" s="39" t="s">
        <v>93</v>
      </c>
      <c r="I94" s="42">
        <v>535.273</v>
      </c>
      <c r="J94" s="11">
        <f t="shared" si="8"/>
        <v>378.8127021</v>
      </c>
      <c r="K94" s="178">
        <f t="shared" si="11"/>
        <v>129.69664790000002</v>
      </c>
      <c r="L94" s="178"/>
      <c r="M94" s="11">
        <f t="shared" si="9"/>
        <v>26.763650000000002</v>
      </c>
      <c r="N94" s="104">
        <v>55.048</v>
      </c>
      <c r="O94" s="43">
        <v>48.095</v>
      </c>
    </row>
    <row r="95" spans="1:15" s="51" customFormat="1" ht="22.5">
      <c r="A95" s="50">
        <f t="shared" si="10"/>
        <v>78</v>
      </c>
      <c r="B95" s="49" t="s">
        <v>370</v>
      </c>
      <c r="C95" s="88" t="s">
        <v>516</v>
      </c>
      <c r="D95" s="47">
        <v>1972</v>
      </c>
      <c r="E95" s="47">
        <v>2689.8</v>
      </c>
      <c r="F95" s="47">
        <v>1820.2</v>
      </c>
      <c r="G95" s="47">
        <v>1665.2</v>
      </c>
      <c r="H95" s="49" t="s">
        <v>93</v>
      </c>
      <c r="I95" s="11">
        <v>511.005</v>
      </c>
      <c r="J95" s="11">
        <f t="shared" si="8"/>
        <v>361.6382385</v>
      </c>
      <c r="K95" s="178">
        <f t="shared" si="11"/>
        <v>123.81651149999999</v>
      </c>
      <c r="L95" s="178"/>
      <c r="M95" s="11">
        <f t="shared" si="9"/>
        <v>25.550250000000002</v>
      </c>
      <c r="N95" s="104">
        <v>47.204</v>
      </c>
      <c r="O95" s="43">
        <v>41.029</v>
      </c>
    </row>
    <row r="96" spans="1:15" s="51" customFormat="1" ht="22.5">
      <c r="A96" s="50">
        <f t="shared" si="10"/>
        <v>79</v>
      </c>
      <c r="B96" s="49" t="s">
        <v>371</v>
      </c>
      <c r="C96" s="88" t="s">
        <v>516</v>
      </c>
      <c r="D96" s="47">
        <v>1970</v>
      </c>
      <c r="E96" s="47">
        <v>4340.4</v>
      </c>
      <c r="F96" s="47">
        <v>3007.8</v>
      </c>
      <c r="G96" s="47">
        <v>2643.9</v>
      </c>
      <c r="H96" s="39" t="s">
        <v>448</v>
      </c>
      <c r="I96" s="11">
        <v>1676.343</v>
      </c>
      <c r="J96" s="11">
        <f t="shared" si="8"/>
        <v>1186.3479411</v>
      </c>
      <c r="K96" s="178">
        <f t="shared" si="11"/>
        <v>406.17790890000003</v>
      </c>
      <c r="L96" s="178"/>
      <c r="M96" s="11">
        <f t="shared" si="9"/>
        <v>83.81715</v>
      </c>
      <c r="N96" s="104">
        <v>71.543</v>
      </c>
      <c r="O96" s="43">
        <v>60.919</v>
      </c>
    </row>
    <row r="97" spans="1:15" s="51" customFormat="1" ht="22.5">
      <c r="A97" s="50">
        <f t="shared" si="10"/>
        <v>80</v>
      </c>
      <c r="B97" s="5" t="s">
        <v>372</v>
      </c>
      <c r="C97" s="89" t="s">
        <v>523</v>
      </c>
      <c r="D97" s="43">
        <v>1941</v>
      </c>
      <c r="E97" s="44">
        <v>487.4</v>
      </c>
      <c r="F97" s="44">
        <v>478.4</v>
      </c>
      <c r="G97" s="43">
        <v>206.08</v>
      </c>
      <c r="H97" s="5" t="s">
        <v>454</v>
      </c>
      <c r="I97" s="11">
        <v>563.02</v>
      </c>
      <c r="J97" s="11">
        <f t="shared" si="8"/>
        <v>398.449254</v>
      </c>
      <c r="K97" s="178">
        <f t="shared" si="11"/>
        <v>136.419746</v>
      </c>
      <c r="L97" s="178"/>
      <c r="M97" s="11">
        <f t="shared" si="9"/>
        <v>28.151</v>
      </c>
      <c r="N97" s="104">
        <v>3.092</v>
      </c>
      <c r="O97" s="43">
        <v>2.803</v>
      </c>
    </row>
    <row r="98" spans="1:15" s="51" customFormat="1" ht="22.5">
      <c r="A98" s="50">
        <f t="shared" si="10"/>
        <v>81</v>
      </c>
      <c r="B98" s="5" t="s">
        <v>373</v>
      </c>
      <c r="C98" s="89" t="s">
        <v>523</v>
      </c>
      <c r="D98" s="43">
        <v>1941</v>
      </c>
      <c r="E98" s="43">
        <v>474.5</v>
      </c>
      <c r="F98" s="43">
        <v>474.5</v>
      </c>
      <c r="G98" s="43">
        <v>133.04</v>
      </c>
      <c r="H98" s="5" t="s">
        <v>454</v>
      </c>
      <c r="I98" s="11">
        <v>794.85</v>
      </c>
      <c r="J98" s="11">
        <f t="shared" si="8"/>
        <v>562.515345</v>
      </c>
      <c r="K98" s="178">
        <f t="shared" si="11"/>
        <v>192.59215500000002</v>
      </c>
      <c r="L98" s="178"/>
      <c r="M98" s="11">
        <f t="shared" si="9"/>
        <v>39.7425</v>
      </c>
      <c r="N98" s="104">
        <v>1.548</v>
      </c>
      <c r="O98" s="43">
        <v>1.117</v>
      </c>
    </row>
    <row r="99" spans="1:15" s="51" customFormat="1" ht="33.75">
      <c r="A99" s="50">
        <f t="shared" si="10"/>
        <v>82</v>
      </c>
      <c r="B99" s="5" t="s">
        <v>374</v>
      </c>
      <c r="C99" s="89" t="s">
        <v>523</v>
      </c>
      <c r="D99" s="43">
        <v>1972</v>
      </c>
      <c r="E99" s="43">
        <v>3309.3</v>
      </c>
      <c r="F99" s="43">
        <v>2709.3</v>
      </c>
      <c r="G99" s="43">
        <v>1955.22</v>
      </c>
      <c r="H99" s="5" t="s">
        <v>506</v>
      </c>
      <c r="I99" s="11">
        <v>1524.41</v>
      </c>
      <c r="J99" s="11">
        <f t="shared" si="8"/>
        <v>1078.824957</v>
      </c>
      <c r="K99" s="178">
        <f t="shared" si="11"/>
        <v>369.364543</v>
      </c>
      <c r="L99" s="178"/>
      <c r="M99" s="11">
        <f t="shared" si="9"/>
        <v>76.2205</v>
      </c>
      <c r="N99" s="104">
        <v>29.665</v>
      </c>
      <c r="O99" s="43">
        <v>24.554</v>
      </c>
    </row>
    <row r="100" spans="1:15" s="51" customFormat="1" ht="22.5">
      <c r="A100" s="50">
        <f t="shared" si="10"/>
        <v>83</v>
      </c>
      <c r="B100" s="5" t="s">
        <v>375</v>
      </c>
      <c r="C100" s="89" t="s">
        <v>513</v>
      </c>
      <c r="D100" s="43">
        <v>1961</v>
      </c>
      <c r="E100" s="43">
        <v>2214.84</v>
      </c>
      <c r="F100" s="43">
        <v>1720.82</v>
      </c>
      <c r="G100" s="43">
        <v>947.5</v>
      </c>
      <c r="H100" s="49" t="s">
        <v>88</v>
      </c>
      <c r="I100" s="11">
        <v>483.701</v>
      </c>
      <c r="J100" s="11">
        <f t="shared" si="8"/>
        <v>342.3151977</v>
      </c>
      <c r="K100" s="178">
        <f t="shared" si="11"/>
        <v>117.2007523</v>
      </c>
      <c r="L100" s="178"/>
      <c r="M100" s="11">
        <f t="shared" si="9"/>
        <v>24.18505</v>
      </c>
      <c r="N100" s="104">
        <v>17.216</v>
      </c>
      <c r="O100" s="43">
        <v>14.507</v>
      </c>
    </row>
    <row r="101" spans="1:15" s="51" customFormat="1" ht="22.5">
      <c r="A101" s="50">
        <f t="shared" si="10"/>
        <v>84</v>
      </c>
      <c r="B101" s="5" t="s">
        <v>376</v>
      </c>
      <c r="C101" s="89" t="s">
        <v>513</v>
      </c>
      <c r="D101" s="43">
        <v>1952</v>
      </c>
      <c r="E101" s="43">
        <v>573.8</v>
      </c>
      <c r="F101" s="43">
        <v>534.1</v>
      </c>
      <c r="G101" s="43">
        <v>248.4</v>
      </c>
      <c r="H101" s="49" t="s">
        <v>93</v>
      </c>
      <c r="I101" s="11">
        <v>301.649</v>
      </c>
      <c r="J101" s="11">
        <f t="shared" si="8"/>
        <v>213.4769973</v>
      </c>
      <c r="K101" s="178">
        <f t="shared" si="11"/>
        <v>73.0895527</v>
      </c>
      <c r="L101" s="178"/>
      <c r="M101" s="11">
        <f t="shared" si="9"/>
        <v>15.08245</v>
      </c>
      <c r="N101" s="104">
        <v>4.823</v>
      </c>
      <c r="O101" s="43">
        <v>4.079</v>
      </c>
    </row>
    <row r="102" spans="1:15" s="51" customFormat="1" ht="22.5">
      <c r="A102" s="50">
        <f t="shared" si="10"/>
        <v>85</v>
      </c>
      <c r="B102" s="5" t="s">
        <v>377</v>
      </c>
      <c r="C102" s="89" t="s">
        <v>513</v>
      </c>
      <c r="D102" s="43">
        <v>1957</v>
      </c>
      <c r="E102" s="43">
        <v>3578.65</v>
      </c>
      <c r="F102" s="43">
        <v>2167.4</v>
      </c>
      <c r="G102" s="43">
        <v>1736.9</v>
      </c>
      <c r="H102" s="49" t="s">
        <v>88</v>
      </c>
      <c r="I102" s="11">
        <v>492.202</v>
      </c>
      <c r="J102" s="11">
        <f t="shared" si="8"/>
        <v>348.33135539999995</v>
      </c>
      <c r="K102" s="178">
        <f t="shared" si="11"/>
        <v>119.26054459999999</v>
      </c>
      <c r="L102" s="178"/>
      <c r="M102" s="11">
        <f t="shared" si="9"/>
        <v>24.610100000000003</v>
      </c>
      <c r="N102" s="104">
        <v>52.336</v>
      </c>
      <c r="O102" s="106">
        <v>44.84</v>
      </c>
    </row>
    <row r="103" spans="1:15" s="51" customFormat="1" ht="22.5">
      <c r="A103" s="50">
        <f t="shared" si="10"/>
        <v>86</v>
      </c>
      <c r="B103" s="46" t="s">
        <v>378</v>
      </c>
      <c r="C103" s="88" t="s">
        <v>515</v>
      </c>
      <c r="D103" s="47">
        <v>1987</v>
      </c>
      <c r="E103" s="47">
        <v>3486.2</v>
      </c>
      <c r="F103" s="47">
        <v>2712.7</v>
      </c>
      <c r="G103" s="47" t="s">
        <v>379</v>
      </c>
      <c r="H103" s="49" t="s">
        <v>93</v>
      </c>
      <c r="I103" s="11">
        <v>561.067</v>
      </c>
      <c r="J103" s="11">
        <f t="shared" si="8"/>
        <v>397.0671159</v>
      </c>
      <c r="K103" s="178">
        <f t="shared" si="11"/>
        <v>135.9465341</v>
      </c>
      <c r="L103" s="178"/>
      <c r="M103" s="11">
        <f t="shared" si="9"/>
        <v>28.053350000000002</v>
      </c>
      <c r="N103" s="104">
        <v>39.837</v>
      </c>
      <c r="O103" s="43">
        <v>36.762</v>
      </c>
    </row>
    <row r="104" spans="1:15" s="51" customFormat="1" ht="22.5">
      <c r="A104" s="50">
        <f t="shared" si="10"/>
        <v>87</v>
      </c>
      <c r="B104" s="46" t="s">
        <v>380</v>
      </c>
      <c r="C104" s="88" t="s">
        <v>515</v>
      </c>
      <c r="D104" s="47">
        <v>1937</v>
      </c>
      <c r="E104" s="47">
        <v>3536.1</v>
      </c>
      <c r="F104" s="47">
        <v>3356.1</v>
      </c>
      <c r="G104" s="47">
        <v>2950.1</v>
      </c>
      <c r="H104" s="49" t="s">
        <v>93</v>
      </c>
      <c r="I104" s="11">
        <v>478.176</v>
      </c>
      <c r="J104" s="11">
        <f t="shared" si="8"/>
        <v>338.4051552</v>
      </c>
      <c r="K104" s="178">
        <f t="shared" si="11"/>
        <v>115.8620448</v>
      </c>
      <c r="L104" s="178"/>
      <c r="M104" s="11">
        <f t="shared" si="9"/>
        <v>23.9088</v>
      </c>
      <c r="N104" s="104">
        <v>56.264</v>
      </c>
      <c r="O104" s="43">
        <v>47.547</v>
      </c>
    </row>
    <row r="105" spans="1:15" s="51" customFormat="1" ht="22.5">
      <c r="A105" s="50">
        <f t="shared" si="10"/>
        <v>88</v>
      </c>
      <c r="B105" s="46" t="s">
        <v>381</v>
      </c>
      <c r="C105" s="88" t="s">
        <v>515</v>
      </c>
      <c r="D105" s="47">
        <v>1963</v>
      </c>
      <c r="E105" s="47">
        <v>2572.5</v>
      </c>
      <c r="F105" s="47">
        <v>2498.2</v>
      </c>
      <c r="G105" s="47" t="s">
        <v>382</v>
      </c>
      <c r="H105" s="49" t="s">
        <v>93</v>
      </c>
      <c r="I105" s="11">
        <v>442.954</v>
      </c>
      <c r="J105" s="11">
        <f t="shared" si="8"/>
        <v>313.4785458</v>
      </c>
      <c r="K105" s="178">
        <f t="shared" si="11"/>
        <v>107.3277542</v>
      </c>
      <c r="L105" s="178"/>
      <c r="M105" s="11">
        <f t="shared" si="9"/>
        <v>22.1477</v>
      </c>
      <c r="N105" s="104">
        <v>38.16</v>
      </c>
      <c r="O105" s="106">
        <v>30.44</v>
      </c>
    </row>
    <row r="106" spans="1:15" s="51" customFormat="1" ht="22.5">
      <c r="A106" s="50">
        <f t="shared" si="10"/>
        <v>89</v>
      </c>
      <c r="B106" s="46" t="s">
        <v>383</v>
      </c>
      <c r="C106" s="88" t="s">
        <v>515</v>
      </c>
      <c r="D106" s="47">
        <v>1964</v>
      </c>
      <c r="E106" s="47">
        <v>3266.5</v>
      </c>
      <c r="F106" s="47">
        <v>3236.6</v>
      </c>
      <c r="G106" s="47">
        <v>3099.6</v>
      </c>
      <c r="H106" s="49" t="s">
        <v>93</v>
      </c>
      <c r="I106" s="11">
        <v>512.299</v>
      </c>
      <c r="J106" s="11">
        <f t="shared" si="8"/>
        <v>362.5540023</v>
      </c>
      <c r="K106" s="178">
        <f t="shared" si="11"/>
        <v>124.13004769999999</v>
      </c>
      <c r="L106" s="178"/>
      <c r="M106" s="11">
        <f t="shared" si="9"/>
        <v>25.61495</v>
      </c>
      <c r="N106" s="104">
        <v>60.412</v>
      </c>
      <c r="O106" s="43">
        <v>51.446</v>
      </c>
    </row>
    <row r="107" spans="1:15" s="51" customFormat="1" ht="22.5">
      <c r="A107" s="50">
        <f t="shared" si="10"/>
        <v>90</v>
      </c>
      <c r="B107" s="46" t="s">
        <v>384</v>
      </c>
      <c r="C107" s="88" t="s">
        <v>515</v>
      </c>
      <c r="D107" s="47">
        <v>1981</v>
      </c>
      <c r="E107" s="47">
        <v>3943.9</v>
      </c>
      <c r="F107" s="47">
        <v>3943.9</v>
      </c>
      <c r="G107" s="47">
        <v>3204.2</v>
      </c>
      <c r="H107" s="49" t="s">
        <v>101</v>
      </c>
      <c r="I107" s="11">
        <v>409.568</v>
      </c>
      <c r="J107" s="11">
        <f t="shared" si="8"/>
        <v>289.8512736</v>
      </c>
      <c r="K107" s="178">
        <f t="shared" si="11"/>
        <v>99.2383264</v>
      </c>
      <c r="L107" s="178"/>
      <c r="M107" s="11">
        <f t="shared" si="9"/>
        <v>20.4784</v>
      </c>
      <c r="N107" s="104">
        <v>60.448</v>
      </c>
      <c r="O107" s="43">
        <v>-49.553</v>
      </c>
    </row>
    <row r="108" spans="1:15" s="51" customFormat="1" ht="22.5">
      <c r="A108" s="50">
        <f t="shared" si="10"/>
        <v>91</v>
      </c>
      <c r="B108" s="46" t="s">
        <v>385</v>
      </c>
      <c r="C108" s="88" t="s">
        <v>515</v>
      </c>
      <c r="D108" s="47">
        <v>1950</v>
      </c>
      <c r="E108" s="47">
        <v>3504.6</v>
      </c>
      <c r="F108" s="47">
        <v>3323.3</v>
      </c>
      <c r="G108" s="47">
        <v>2861.5</v>
      </c>
      <c r="H108" s="49" t="s">
        <v>448</v>
      </c>
      <c r="I108" s="11">
        <v>1647.217</v>
      </c>
      <c r="J108" s="11">
        <f t="shared" si="8"/>
        <v>1165.7354709</v>
      </c>
      <c r="K108" s="178">
        <f t="shared" si="11"/>
        <v>399.1206791000001</v>
      </c>
      <c r="L108" s="178"/>
      <c r="M108" s="11">
        <f t="shared" si="9"/>
        <v>82.36085000000001</v>
      </c>
      <c r="N108" s="104">
        <v>53.829</v>
      </c>
      <c r="O108" s="43">
        <v>46.933</v>
      </c>
    </row>
    <row r="109" spans="1:15" s="51" customFormat="1" ht="22.5">
      <c r="A109" s="50">
        <f t="shared" si="10"/>
        <v>92</v>
      </c>
      <c r="B109" s="46" t="s">
        <v>386</v>
      </c>
      <c r="C109" s="88" t="s">
        <v>515</v>
      </c>
      <c r="D109" s="47">
        <v>1958</v>
      </c>
      <c r="E109" s="47">
        <v>2241</v>
      </c>
      <c r="F109" s="47">
        <v>2056.3</v>
      </c>
      <c r="G109" s="47">
        <v>1928.6</v>
      </c>
      <c r="H109" s="49" t="s">
        <v>448</v>
      </c>
      <c r="I109" s="11">
        <v>688.374</v>
      </c>
      <c r="J109" s="11">
        <f t="shared" si="8"/>
        <v>487.16227979999996</v>
      </c>
      <c r="K109" s="178">
        <f t="shared" si="11"/>
        <v>166.7930202</v>
      </c>
      <c r="L109" s="178"/>
      <c r="M109" s="11">
        <f t="shared" si="9"/>
        <v>34.4187</v>
      </c>
      <c r="N109" s="104">
        <v>36.319</v>
      </c>
      <c r="O109" s="43">
        <v>30.726</v>
      </c>
    </row>
    <row r="110" spans="1:15" s="51" customFormat="1" ht="22.5">
      <c r="A110" s="50">
        <f t="shared" si="10"/>
        <v>93</v>
      </c>
      <c r="B110" s="46" t="s">
        <v>387</v>
      </c>
      <c r="C110" s="88" t="s">
        <v>515</v>
      </c>
      <c r="D110" s="47">
        <v>1958</v>
      </c>
      <c r="E110" s="47">
        <v>2063.6</v>
      </c>
      <c r="F110" s="47">
        <v>2063.6</v>
      </c>
      <c r="G110" s="47">
        <v>1988.9</v>
      </c>
      <c r="H110" s="49" t="s">
        <v>88</v>
      </c>
      <c r="I110" s="11">
        <v>367.801</v>
      </c>
      <c r="J110" s="11">
        <f t="shared" si="8"/>
        <v>260.29276769999996</v>
      </c>
      <c r="K110" s="178">
        <f t="shared" si="11"/>
        <v>89.1181823</v>
      </c>
      <c r="L110" s="178"/>
      <c r="M110" s="11">
        <f t="shared" si="9"/>
        <v>18.39005</v>
      </c>
      <c r="N110" s="104">
        <v>38.792</v>
      </c>
      <c r="O110" s="43">
        <v>33.834</v>
      </c>
    </row>
    <row r="111" spans="1:15" s="51" customFormat="1" ht="22.5">
      <c r="A111" s="50">
        <f t="shared" si="10"/>
        <v>94</v>
      </c>
      <c r="B111" s="46" t="s">
        <v>388</v>
      </c>
      <c r="C111" s="88" t="s">
        <v>515</v>
      </c>
      <c r="D111" s="47">
        <v>1960</v>
      </c>
      <c r="E111" s="47">
        <v>2458.4</v>
      </c>
      <c r="F111" s="47">
        <v>2458.4</v>
      </c>
      <c r="G111" s="47">
        <v>2124.6</v>
      </c>
      <c r="H111" s="49" t="s">
        <v>448</v>
      </c>
      <c r="I111" s="11">
        <v>773.623</v>
      </c>
      <c r="J111" s="11">
        <f t="shared" si="8"/>
        <v>547.4929971</v>
      </c>
      <c r="K111" s="178">
        <f t="shared" si="11"/>
        <v>187.44885290000002</v>
      </c>
      <c r="L111" s="178"/>
      <c r="M111" s="11">
        <f t="shared" si="9"/>
        <v>38.68115</v>
      </c>
      <c r="N111" s="104">
        <v>39.35</v>
      </c>
      <c r="O111" s="43">
        <v>30.157</v>
      </c>
    </row>
    <row r="112" spans="1:15" s="51" customFormat="1" ht="22.5">
      <c r="A112" s="50">
        <f t="shared" si="10"/>
        <v>95</v>
      </c>
      <c r="B112" s="46" t="s">
        <v>389</v>
      </c>
      <c r="C112" s="88" t="s">
        <v>515</v>
      </c>
      <c r="D112" s="47">
        <v>1971</v>
      </c>
      <c r="E112" s="47">
        <v>3193.3</v>
      </c>
      <c r="F112" s="47">
        <v>2560.6</v>
      </c>
      <c r="G112" s="47">
        <v>2229.1</v>
      </c>
      <c r="H112" s="49" t="s">
        <v>448</v>
      </c>
      <c r="I112" s="11">
        <v>441.48</v>
      </c>
      <c r="J112" s="11">
        <f t="shared" si="8"/>
        <v>312.435396</v>
      </c>
      <c r="K112" s="178">
        <f t="shared" si="11"/>
        <v>106.97060400000001</v>
      </c>
      <c r="L112" s="178"/>
      <c r="M112" s="11">
        <f t="shared" si="9"/>
        <v>22.074</v>
      </c>
      <c r="N112" s="104">
        <v>42.829</v>
      </c>
      <c r="O112" s="43">
        <v>36.131</v>
      </c>
    </row>
    <row r="113" spans="1:15" s="56" customFormat="1" ht="11.25">
      <c r="A113" s="166" t="s">
        <v>28</v>
      </c>
      <c r="B113" s="166"/>
      <c r="C113" s="2"/>
      <c r="D113" s="52"/>
      <c r="E113" s="54">
        <f>SUM(E18:E112)</f>
        <v>274157.18999999994</v>
      </c>
      <c r="F113" s="54">
        <f>SUM(F18:F112)</f>
        <v>240608.91</v>
      </c>
      <c r="G113" s="54">
        <f>SUM(G18:G112)</f>
        <v>200591.80999999994</v>
      </c>
      <c r="H113" s="54"/>
      <c r="I113" s="55">
        <f>SUM(I18:I112)</f>
        <v>79149.89400000001</v>
      </c>
      <c r="J113" s="55">
        <f>SUM(J18:J112)</f>
        <v>56014.37998379998</v>
      </c>
      <c r="K113" s="180">
        <f>SUM(K18:K112)</f>
        <v>19178.019316199996</v>
      </c>
      <c r="L113" s="180"/>
      <c r="M113" s="55">
        <f>SUM(M18:M112)</f>
        <v>3957.494699999999</v>
      </c>
      <c r="N113" s="55">
        <f>SUM(N18:N112)</f>
        <v>3667.535</v>
      </c>
      <c r="O113" s="55">
        <f>SUM(O18:O112)</f>
        <v>1922.8140000000005</v>
      </c>
    </row>
    <row r="114" spans="1:15" s="56" customFormat="1" ht="12">
      <c r="A114" s="179" t="s">
        <v>68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</row>
    <row r="115" spans="1:15" s="57" customFormat="1" ht="33.75">
      <c r="A115" s="20">
        <f>A112+1</f>
        <v>96</v>
      </c>
      <c r="B115" s="17" t="s">
        <v>151</v>
      </c>
      <c r="C115" s="88" t="s">
        <v>524</v>
      </c>
      <c r="D115" s="20">
        <v>1973</v>
      </c>
      <c r="E115" s="21">
        <v>1686.5</v>
      </c>
      <c r="F115" s="21">
        <v>1403.9</v>
      </c>
      <c r="G115" s="21">
        <v>1332.7</v>
      </c>
      <c r="H115" s="46" t="s">
        <v>494</v>
      </c>
      <c r="I115" s="10">
        <v>1415.303</v>
      </c>
      <c r="J115" s="10">
        <f aca="true" t="shared" si="12" ref="J115:J146">(I115*70.77)/100</f>
        <v>1001.6099331</v>
      </c>
      <c r="K115" s="153">
        <f aca="true" t="shared" si="13" ref="K115:K146">(I115*24.23)/100</f>
        <v>342.92791690000007</v>
      </c>
      <c r="L115" s="153"/>
      <c r="M115" s="10">
        <f aca="true" t="shared" si="14" ref="M115:M146">(I115*5)/100</f>
        <v>70.76515</v>
      </c>
      <c r="N115" s="104">
        <v>25.044</v>
      </c>
      <c r="O115" s="43">
        <v>18.969</v>
      </c>
    </row>
    <row r="116" spans="1:15" s="57" customFormat="1" ht="33.75">
      <c r="A116" s="20">
        <f aca="true" t="shared" si="15" ref="A116:A147">A115+1</f>
        <v>97</v>
      </c>
      <c r="B116" s="17" t="s">
        <v>152</v>
      </c>
      <c r="C116" s="88" t="s">
        <v>524</v>
      </c>
      <c r="D116" s="20">
        <v>1975</v>
      </c>
      <c r="E116" s="21">
        <v>4924</v>
      </c>
      <c r="F116" s="21">
        <v>4233.6</v>
      </c>
      <c r="G116" s="21">
        <v>3943.3</v>
      </c>
      <c r="H116" s="5" t="s">
        <v>356</v>
      </c>
      <c r="I116" s="10">
        <v>2433.503</v>
      </c>
      <c r="J116" s="10">
        <f t="shared" si="12"/>
        <v>1722.1900731</v>
      </c>
      <c r="K116" s="153">
        <f t="shared" si="13"/>
        <v>589.6377769000001</v>
      </c>
      <c r="L116" s="153"/>
      <c r="M116" s="10">
        <f t="shared" si="14"/>
        <v>121.67515000000002</v>
      </c>
      <c r="N116" s="104">
        <v>74.434</v>
      </c>
      <c r="O116" s="43">
        <v>58.953</v>
      </c>
    </row>
    <row r="117" spans="1:15" s="57" customFormat="1" ht="33.75">
      <c r="A117" s="20">
        <f t="shared" si="15"/>
        <v>98</v>
      </c>
      <c r="B117" s="17" t="s">
        <v>153</v>
      </c>
      <c r="C117" s="88" t="s">
        <v>524</v>
      </c>
      <c r="D117" s="20">
        <v>1949</v>
      </c>
      <c r="E117" s="21">
        <v>1605.8</v>
      </c>
      <c r="F117" s="21">
        <v>1404.1</v>
      </c>
      <c r="G117" s="21">
        <v>1233.2</v>
      </c>
      <c r="H117" s="46" t="s">
        <v>495</v>
      </c>
      <c r="I117" s="10">
        <v>2207.561</v>
      </c>
      <c r="J117" s="10">
        <f t="shared" si="12"/>
        <v>1562.2909197000001</v>
      </c>
      <c r="K117" s="153">
        <f t="shared" si="13"/>
        <v>534.8920303</v>
      </c>
      <c r="L117" s="153"/>
      <c r="M117" s="10">
        <f t="shared" si="14"/>
        <v>110.37805</v>
      </c>
      <c r="N117" s="104">
        <v>24.241</v>
      </c>
      <c r="O117" s="43">
        <v>18.808</v>
      </c>
    </row>
    <row r="118" spans="1:15" s="57" customFormat="1" ht="33.75">
      <c r="A118" s="20">
        <f t="shared" si="15"/>
        <v>99</v>
      </c>
      <c r="B118" s="17" t="s">
        <v>154</v>
      </c>
      <c r="C118" s="88" t="s">
        <v>524</v>
      </c>
      <c r="D118" s="20">
        <v>1968</v>
      </c>
      <c r="E118" s="21">
        <v>3266.5</v>
      </c>
      <c r="F118" s="21">
        <v>2524.6</v>
      </c>
      <c r="G118" s="21">
        <v>2398.7</v>
      </c>
      <c r="H118" s="46" t="s">
        <v>494</v>
      </c>
      <c r="I118" s="10">
        <v>3714.72</v>
      </c>
      <c r="J118" s="10">
        <f t="shared" si="12"/>
        <v>2628.9073439999997</v>
      </c>
      <c r="K118" s="153">
        <f t="shared" si="13"/>
        <v>900.076656</v>
      </c>
      <c r="L118" s="153"/>
      <c r="M118" s="10">
        <f t="shared" si="14"/>
        <v>185.736</v>
      </c>
      <c r="N118" s="104">
        <v>46.595</v>
      </c>
      <c r="O118" s="43">
        <v>37.158</v>
      </c>
    </row>
    <row r="119" spans="1:15" s="57" customFormat="1" ht="45">
      <c r="A119" s="20">
        <f t="shared" si="15"/>
        <v>100</v>
      </c>
      <c r="B119" s="17" t="s">
        <v>155</v>
      </c>
      <c r="C119" s="88" t="s">
        <v>524</v>
      </c>
      <c r="D119" s="20">
        <v>1963</v>
      </c>
      <c r="E119" s="21">
        <v>3131.5</v>
      </c>
      <c r="F119" s="21">
        <v>3045</v>
      </c>
      <c r="G119" s="21">
        <v>2960</v>
      </c>
      <c r="H119" s="5" t="s">
        <v>496</v>
      </c>
      <c r="I119" s="10">
        <v>2244.283</v>
      </c>
      <c r="J119" s="10">
        <f t="shared" si="12"/>
        <v>1588.2790790999998</v>
      </c>
      <c r="K119" s="153">
        <f t="shared" si="13"/>
        <v>543.7897709</v>
      </c>
      <c r="L119" s="153"/>
      <c r="M119" s="10">
        <f t="shared" si="14"/>
        <v>112.21414999999999</v>
      </c>
      <c r="N119" s="104">
        <v>57.163</v>
      </c>
      <c r="O119" s="43">
        <v>-792.443</v>
      </c>
    </row>
    <row r="120" spans="1:15" s="57" customFormat="1" ht="45">
      <c r="A120" s="20">
        <f t="shared" si="15"/>
        <v>101</v>
      </c>
      <c r="B120" s="17" t="s">
        <v>156</v>
      </c>
      <c r="C120" s="88" t="s">
        <v>524</v>
      </c>
      <c r="D120" s="20">
        <v>1962</v>
      </c>
      <c r="E120" s="21">
        <v>3170.5</v>
      </c>
      <c r="F120" s="21">
        <v>3008</v>
      </c>
      <c r="G120" s="21">
        <v>2579</v>
      </c>
      <c r="H120" s="46" t="s">
        <v>497</v>
      </c>
      <c r="I120" s="10">
        <v>4036.644</v>
      </c>
      <c r="J120" s="10">
        <f t="shared" si="12"/>
        <v>2856.7329588</v>
      </c>
      <c r="K120" s="153">
        <f t="shared" si="13"/>
        <v>978.0788412</v>
      </c>
      <c r="L120" s="153"/>
      <c r="M120" s="10">
        <f t="shared" si="14"/>
        <v>201.83219999999997</v>
      </c>
      <c r="N120" s="104">
        <v>50.204</v>
      </c>
      <c r="O120" s="43">
        <v>42.611</v>
      </c>
    </row>
    <row r="121" spans="1:15" s="57" customFormat="1" ht="22.5">
      <c r="A121" s="20">
        <f t="shared" si="15"/>
        <v>102</v>
      </c>
      <c r="B121" s="17" t="s">
        <v>157</v>
      </c>
      <c r="C121" s="88" t="s">
        <v>524</v>
      </c>
      <c r="D121" s="20">
        <v>1963</v>
      </c>
      <c r="E121" s="21">
        <v>3125.7</v>
      </c>
      <c r="F121" s="21">
        <v>3125.9</v>
      </c>
      <c r="G121" s="21">
        <v>2720.5</v>
      </c>
      <c r="H121" s="49" t="s">
        <v>448</v>
      </c>
      <c r="I121" s="10">
        <v>578.395</v>
      </c>
      <c r="J121" s="10">
        <f t="shared" si="12"/>
        <v>409.33014149999997</v>
      </c>
      <c r="K121" s="153">
        <f t="shared" si="13"/>
        <v>140.1451085</v>
      </c>
      <c r="L121" s="153"/>
      <c r="M121" s="10">
        <f t="shared" si="14"/>
        <v>28.91975</v>
      </c>
      <c r="N121" s="104">
        <v>36.571</v>
      </c>
      <c r="O121" s="43">
        <v>29.101</v>
      </c>
    </row>
    <row r="122" spans="1:15" s="57" customFormat="1" ht="22.5">
      <c r="A122" s="20">
        <f t="shared" si="15"/>
        <v>103</v>
      </c>
      <c r="B122" s="58" t="s">
        <v>158</v>
      </c>
      <c r="C122" s="17" t="s">
        <v>525</v>
      </c>
      <c r="D122" s="59">
        <v>1977</v>
      </c>
      <c r="E122" s="21">
        <v>9335.6</v>
      </c>
      <c r="F122" s="21">
        <v>9335.6</v>
      </c>
      <c r="G122" s="21">
        <v>8787.8</v>
      </c>
      <c r="H122" s="5" t="s">
        <v>88</v>
      </c>
      <c r="I122" s="10">
        <v>3595.14</v>
      </c>
      <c r="J122" s="10">
        <f t="shared" si="12"/>
        <v>2544.280578</v>
      </c>
      <c r="K122" s="153">
        <f t="shared" si="13"/>
        <v>871.1024219999999</v>
      </c>
      <c r="L122" s="153"/>
      <c r="M122" s="10">
        <f t="shared" si="14"/>
        <v>179.757</v>
      </c>
      <c r="N122" s="104">
        <v>168.634</v>
      </c>
      <c r="O122" s="43">
        <v>6.969</v>
      </c>
    </row>
    <row r="123" spans="1:15" s="57" customFormat="1" ht="12.75">
      <c r="A123" s="20">
        <f t="shared" si="15"/>
        <v>104</v>
      </c>
      <c r="B123" s="17" t="s">
        <v>159</v>
      </c>
      <c r="C123" s="17" t="s">
        <v>526</v>
      </c>
      <c r="D123" s="18">
        <v>1974</v>
      </c>
      <c r="E123" s="21">
        <v>2634.3</v>
      </c>
      <c r="F123" s="21">
        <v>1853.3</v>
      </c>
      <c r="G123" s="21">
        <v>1853.3</v>
      </c>
      <c r="H123" s="49" t="s">
        <v>448</v>
      </c>
      <c r="I123" s="10">
        <v>136.872</v>
      </c>
      <c r="J123" s="10">
        <f t="shared" si="12"/>
        <v>96.8643144</v>
      </c>
      <c r="K123" s="153">
        <f t="shared" si="13"/>
        <v>33.1640856</v>
      </c>
      <c r="L123" s="153"/>
      <c r="M123" s="10">
        <f t="shared" si="14"/>
        <v>6.843600000000001</v>
      </c>
      <c r="N123" s="104">
        <v>35.544</v>
      </c>
      <c r="O123" s="43">
        <v>27.843</v>
      </c>
    </row>
    <row r="124" spans="1:15" s="57" customFormat="1" ht="12.75">
      <c r="A124" s="20">
        <f t="shared" si="15"/>
        <v>105</v>
      </c>
      <c r="B124" s="17" t="s">
        <v>160</v>
      </c>
      <c r="C124" s="17" t="s">
        <v>526</v>
      </c>
      <c r="D124" s="18">
        <v>1973</v>
      </c>
      <c r="E124" s="21">
        <v>2691.2</v>
      </c>
      <c r="F124" s="21">
        <v>1907.8</v>
      </c>
      <c r="G124" s="21">
        <v>1751.3</v>
      </c>
      <c r="H124" s="49" t="s">
        <v>448</v>
      </c>
      <c r="I124" s="10">
        <v>136.872</v>
      </c>
      <c r="J124" s="10">
        <f t="shared" si="12"/>
        <v>96.8643144</v>
      </c>
      <c r="K124" s="153">
        <f t="shared" si="13"/>
        <v>33.1640856</v>
      </c>
      <c r="L124" s="153"/>
      <c r="M124" s="10">
        <f t="shared" si="14"/>
        <v>6.843600000000001</v>
      </c>
      <c r="N124" s="104">
        <v>33.819</v>
      </c>
      <c r="O124" s="43">
        <v>26.458</v>
      </c>
    </row>
    <row r="125" spans="1:15" s="57" customFormat="1" ht="12.75">
      <c r="A125" s="20">
        <f t="shared" si="15"/>
        <v>106</v>
      </c>
      <c r="B125" s="17" t="s">
        <v>161</v>
      </c>
      <c r="C125" s="17" t="s">
        <v>526</v>
      </c>
      <c r="D125" s="18">
        <v>1974</v>
      </c>
      <c r="E125" s="21">
        <v>2377.2</v>
      </c>
      <c r="F125" s="21">
        <v>1845.2</v>
      </c>
      <c r="G125" s="21">
        <v>1694.2</v>
      </c>
      <c r="H125" s="49" t="s">
        <v>448</v>
      </c>
      <c r="I125" s="10">
        <v>136.872</v>
      </c>
      <c r="J125" s="10">
        <f t="shared" si="12"/>
        <v>96.8643144</v>
      </c>
      <c r="K125" s="153">
        <f t="shared" si="13"/>
        <v>33.1640856</v>
      </c>
      <c r="L125" s="153"/>
      <c r="M125" s="10">
        <f t="shared" si="14"/>
        <v>6.843600000000001</v>
      </c>
      <c r="N125" s="104">
        <v>33.119</v>
      </c>
      <c r="O125" s="43">
        <v>25.724</v>
      </c>
    </row>
    <row r="126" spans="1:15" s="57" customFormat="1" ht="22.5">
      <c r="A126" s="20">
        <f t="shared" si="15"/>
        <v>107</v>
      </c>
      <c r="B126" s="17" t="s">
        <v>162</v>
      </c>
      <c r="C126" s="17" t="s">
        <v>526</v>
      </c>
      <c r="D126" s="18">
        <v>1939</v>
      </c>
      <c r="E126" s="21">
        <v>3155.8</v>
      </c>
      <c r="F126" s="21">
        <v>2534.8</v>
      </c>
      <c r="G126" s="21">
        <v>2451.2</v>
      </c>
      <c r="H126" s="5" t="s">
        <v>93</v>
      </c>
      <c r="I126" s="10">
        <v>473.2</v>
      </c>
      <c r="J126" s="10">
        <f t="shared" si="12"/>
        <v>334.88363999999996</v>
      </c>
      <c r="K126" s="153">
        <f t="shared" si="13"/>
        <v>114.65636</v>
      </c>
      <c r="L126" s="153"/>
      <c r="M126" s="10">
        <f t="shared" si="14"/>
        <v>23.66</v>
      </c>
      <c r="N126" s="104">
        <v>49.411</v>
      </c>
      <c r="O126" s="43">
        <v>-140.462</v>
      </c>
    </row>
    <row r="127" spans="1:15" s="57" customFormat="1" ht="22.5">
      <c r="A127" s="20">
        <f t="shared" si="15"/>
        <v>108</v>
      </c>
      <c r="B127" s="17" t="s">
        <v>163</v>
      </c>
      <c r="C127" s="17" t="s">
        <v>526</v>
      </c>
      <c r="D127" s="18">
        <v>1962</v>
      </c>
      <c r="E127" s="21">
        <v>4713.7</v>
      </c>
      <c r="F127" s="21">
        <v>3912.7</v>
      </c>
      <c r="G127" s="21">
        <v>3765.8</v>
      </c>
      <c r="H127" s="46" t="s">
        <v>451</v>
      </c>
      <c r="I127" s="10">
        <v>2677.027</v>
      </c>
      <c r="J127" s="10">
        <f t="shared" si="12"/>
        <v>1894.5320079</v>
      </c>
      <c r="K127" s="153">
        <f t="shared" si="13"/>
        <v>648.6436421</v>
      </c>
      <c r="L127" s="153"/>
      <c r="M127" s="10">
        <f t="shared" si="14"/>
        <v>133.85135</v>
      </c>
      <c r="N127" s="104">
        <v>73.107</v>
      </c>
      <c r="O127" s="43">
        <v>61.179</v>
      </c>
    </row>
    <row r="128" spans="1:15" s="57" customFormat="1" ht="12.75">
      <c r="A128" s="20">
        <f t="shared" si="15"/>
        <v>109</v>
      </c>
      <c r="B128" s="17" t="s">
        <v>164</v>
      </c>
      <c r="C128" s="17" t="s">
        <v>526</v>
      </c>
      <c r="D128" s="18">
        <v>1977</v>
      </c>
      <c r="E128" s="21">
        <v>3321.3</v>
      </c>
      <c r="F128" s="21">
        <v>3321.3</v>
      </c>
      <c r="G128" s="21">
        <v>2598.3</v>
      </c>
      <c r="H128" s="49" t="s">
        <v>448</v>
      </c>
      <c r="I128" s="10">
        <v>306.647</v>
      </c>
      <c r="J128" s="10">
        <f t="shared" si="12"/>
        <v>217.01408189999998</v>
      </c>
      <c r="K128" s="153">
        <f t="shared" si="13"/>
        <v>74.3005681</v>
      </c>
      <c r="L128" s="153"/>
      <c r="M128" s="10">
        <f t="shared" si="14"/>
        <v>15.332349999999998</v>
      </c>
      <c r="N128" s="104">
        <v>49.933</v>
      </c>
      <c r="O128" s="43">
        <v>39.563</v>
      </c>
    </row>
    <row r="129" spans="1:15" s="57" customFormat="1" ht="12.75">
      <c r="A129" s="20">
        <f t="shared" si="15"/>
        <v>110</v>
      </c>
      <c r="B129" s="17" t="s">
        <v>165</v>
      </c>
      <c r="C129" s="17" t="s">
        <v>526</v>
      </c>
      <c r="D129" s="18">
        <v>1957</v>
      </c>
      <c r="E129" s="21">
        <v>983</v>
      </c>
      <c r="F129" s="21">
        <v>923</v>
      </c>
      <c r="G129" s="21">
        <v>923</v>
      </c>
      <c r="H129" s="49" t="s">
        <v>448</v>
      </c>
      <c r="I129" s="10">
        <v>684.412</v>
      </c>
      <c r="J129" s="10">
        <f t="shared" si="12"/>
        <v>484.3583724</v>
      </c>
      <c r="K129" s="153">
        <f t="shared" si="13"/>
        <v>165.83302760000004</v>
      </c>
      <c r="L129" s="153"/>
      <c r="M129" s="10">
        <f t="shared" si="14"/>
        <v>34.220600000000005</v>
      </c>
      <c r="N129" s="104">
        <v>17.164</v>
      </c>
      <c r="O129" s="43">
        <v>14.445</v>
      </c>
    </row>
    <row r="130" spans="1:15" s="57" customFormat="1" ht="12.75">
      <c r="A130" s="20">
        <f t="shared" si="15"/>
        <v>111</v>
      </c>
      <c r="B130" s="17" t="s">
        <v>166</v>
      </c>
      <c r="C130" s="17" t="s">
        <v>526</v>
      </c>
      <c r="D130" s="18">
        <v>1962</v>
      </c>
      <c r="E130" s="21">
        <v>2471.8</v>
      </c>
      <c r="F130" s="21">
        <v>2471.8</v>
      </c>
      <c r="G130" s="21">
        <v>2272.2</v>
      </c>
      <c r="H130" s="49" t="s">
        <v>448</v>
      </c>
      <c r="I130" s="10">
        <v>658.644</v>
      </c>
      <c r="J130" s="10">
        <f t="shared" si="12"/>
        <v>466.12235880000003</v>
      </c>
      <c r="K130" s="153">
        <f t="shared" si="13"/>
        <v>159.5894412</v>
      </c>
      <c r="L130" s="153"/>
      <c r="M130" s="10">
        <f t="shared" si="14"/>
        <v>32.9322</v>
      </c>
      <c r="N130" s="104">
        <v>43.829</v>
      </c>
      <c r="O130" s="43">
        <v>31.874</v>
      </c>
    </row>
    <row r="131" spans="1:15" s="57" customFormat="1" ht="12.75">
      <c r="A131" s="20">
        <f t="shared" si="15"/>
        <v>112</v>
      </c>
      <c r="B131" s="17" t="s">
        <v>167</v>
      </c>
      <c r="C131" s="17" t="s">
        <v>526</v>
      </c>
      <c r="D131" s="18">
        <v>1918</v>
      </c>
      <c r="E131" s="21">
        <v>394.7</v>
      </c>
      <c r="F131" s="21">
        <v>394.7</v>
      </c>
      <c r="G131" s="21">
        <v>290.3</v>
      </c>
      <c r="H131" s="49" t="s">
        <v>448</v>
      </c>
      <c r="I131" s="10">
        <v>125.166</v>
      </c>
      <c r="J131" s="10">
        <f t="shared" si="12"/>
        <v>88.57997819999999</v>
      </c>
      <c r="K131" s="153">
        <f t="shared" si="13"/>
        <v>30.3277218</v>
      </c>
      <c r="L131" s="153"/>
      <c r="M131" s="10">
        <f t="shared" si="14"/>
        <v>6.258299999999999</v>
      </c>
      <c r="N131" s="104">
        <v>5.694</v>
      </c>
      <c r="O131" s="43">
        <v>4.068</v>
      </c>
    </row>
    <row r="132" spans="1:15" s="57" customFormat="1" ht="12.75">
      <c r="A132" s="20">
        <f t="shared" si="15"/>
        <v>113</v>
      </c>
      <c r="B132" s="17" t="s">
        <v>168</v>
      </c>
      <c r="C132" s="17" t="s">
        <v>526</v>
      </c>
      <c r="D132" s="18">
        <v>1953</v>
      </c>
      <c r="E132" s="21">
        <v>262.2</v>
      </c>
      <c r="F132" s="21">
        <v>262.2</v>
      </c>
      <c r="G132" s="21">
        <v>55.5</v>
      </c>
      <c r="H132" s="49" t="s">
        <v>448</v>
      </c>
      <c r="I132" s="10">
        <v>260.314</v>
      </c>
      <c r="J132" s="10">
        <f t="shared" si="12"/>
        <v>184.22421780000002</v>
      </c>
      <c r="K132" s="153">
        <f t="shared" si="13"/>
        <v>63.0740822</v>
      </c>
      <c r="L132" s="153"/>
      <c r="M132" s="10">
        <f t="shared" si="14"/>
        <v>13.015700000000002</v>
      </c>
      <c r="N132" s="104">
        <v>2.274</v>
      </c>
      <c r="O132" s="43">
        <v>2.103</v>
      </c>
    </row>
    <row r="133" spans="1:15" s="57" customFormat="1" ht="12.75">
      <c r="A133" s="20">
        <f t="shared" si="15"/>
        <v>114</v>
      </c>
      <c r="B133" s="17" t="s">
        <v>169</v>
      </c>
      <c r="C133" s="17" t="s">
        <v>526</v>
      </c>
      <c r="D133" s="18">
        <v>1962</v>
      </c>
      <c r="E133" s="21">
        <v>892.9</v>
      </c>
      <c r="F133" s="21">
        <v>892.9</v>
      </c>
      <c r="G133" s="21">
        <v>797.5</v>
      </c>
      <c r="H133" s="49" t="s">
        <v>448</v>
      </c>
      <c r="I133" s="10">
        <v>323.495</v>
      </c>
      <c r="J133" s="10">
        <f t="shared" si="12"/>
        <v>228.93741149999997</v>
      </c>
      <c r="K133" s="153">
        <f t="shared" si="13"/>
        <v>78.38283849999999</v>
      </c>
      <c r="L133" s="153"/>
      <c r="M133" s="10">
        <f t="shared" si="14"/>
        <v>16.17475</v>
      </c>
      <c r="N133" s="104">
        <v>14.833</v>
      </c>
      <c r="O133" s="43">
        <v>11.814</v>
      </c>
    </row>
    <row r="134" spans="1:15" s="57" customFormat="1" ht="12.75">
      <c r="A134" s="20">
        <f t="shared" si="15"/>
        <v>115</v>
      </c>
      <c r="B134" s="17" t="s">
        <v>170</v>
      </c>
      <c r="C134" s="17" t="s">
        <v>526</v>
      </c>
      <c r="D134" s="18">
        <v>1956</v>
      </c>
      <c r="E134" s="21">
        <v>1588.5</v>
      </c>
      <c r="F134" s="21">
        <v>1588.5</v>
      </c>
      <c r="G134" s="21">
        <v>1479.2</v>
      </c>
      <c r="H134" s="49" t="s">
        <v>448</v>
      </c>
      <c r="I134" s="10">
        <v>402.465</v>
      </c>
      <c r="J134" s="10">
        <f t="shared" si="12"/>
        <v>284.82448049999994</v>
      </c>
      <c r="K134" s="153">
        <f t="shared" si="13"/>
        <v>97.5172695</v>
      </c>
      <c r="L134" s="153"/>
      <c r="M134" s="10">
        <f t="shared" si="14"/>
        <v>20.12325</v>
      </c>
      <c r="N134" s="104">
        <v>28.882</v>
      </c>
      <c r="O134" s="43">
        <v>23.272</v>
      </c>
    </row>
    <row r="135" spans="1:15" s="57" customFormat="1" ht="22.5">
      <c r="A135" s="20">
        <f t="shared" si="15"/>
        <v>116</v>
      </c>
      <c r="B135" s="17" t="s">
        <v>171</v>
      </c>
      <c r="C135" s="17" t="s">
        <v>526</v>
      </c>
      <c r="D135" s="18">
        <v>1970</v>
      </c>
      <c r="E135" s="21">
        <v>4552.3</v>
      </c>
      <c r="F135" s="21">
        <v>4552.3</v>
      </c>
      <c r="G135" s="21">
        <v>4027.4</v>
      </c>
      <c r="H135" s="5" t="s">
        <v>98</v>
      </c>
      <c r="I135" s="10">
        <v>161.669</v>
      </c>
      <c r="J135" s="10">
        <f t="shared" si="12"/>
        <v>114.41315130000001</v>
      </c>
      <c r="K135" s="153">
        <f t="shared" si="13"/>
        <v>39.1723987</v>
      </c>
      <c r="L135" s="153"/>
      <c r="M135" s="10">
        <f t="shared" si="14"/>
        <v>8.083450000000001</v>
      </c>
      <c r="N135" s="104">
        <v>78.491</v>
      </c>
      <c r="O135" s="43">
        <v>65.056</v>
      </c>
    </row>
    <row r="136" spans="1:15" s="57" customFormat="1" ht="12.75">
      <c r="A136" s="20">
        <f t="shared" si="15"/>
        <v>117</v>
      </c>
      <c r="B136" s="17" t="s">
        <v>172</v>
      </c>
      <c r="C136" s="17" t="s">
        <v>526</v>
      </c>
      <c r="D136" s="18">
        <v>1965</v>
      </c>
      <c r="E136" s="21">
        <v>316.4</v>
      </c>
      <c r="F136" s="21">
        <v>316.4</v>
      </c>
      <c r="G136" s="21">
        <v>39.1</v>
      </c>
      <c r="H136" s="49" t="s">
        <v>448</v>
      </c>
      <c r="I136" s="10">
        <v>125.166</v>
      </c>
      <c r="J136" s="10">
        <f t="shared" si="12"/>
        <v>88.57997819999999</v>
      </c>
      <c r="K136" s="153">
        <f t="shared" si="13"/>
        <v>30.3277218</v>
      </c>
      <c r="L136" s="153"/>
      <c r="M136" s="10">
        <f t="shared" si="14"/>
        <v>6.258299999999999</v>
      </c>
      <c r="N136" s="104">
        <v>0.381</v>
      </c>
      <c r="O136" s="43">
        <v>0.356</v>
      </c>
    </row>
    <row r="137" spans="1:15" s="57" customFormat="1" ht="12.75">
      <c r="A137" s="20">
        <f t="shared" si="15"/>
        <v>118</v>
      </c>
      <c r="B137" s="17" t="s">
        <v>173</v>
      </c>
      <c r="C137" s="17" t="s">
        <v>526</v>
      </c>
      <c r="D137" s="18">
        <v>1969</v>
      </c>
      <c r="E137" s="21">
        <v>3200.2</v>
      </c>
      <c r="F137" s="21">
        <v>3138.2</v>
      </c>
      <c r="G137" s="21">
        <v>2580.2</v>
      </c>
      <c r="H137" s="49" t="s">
        <v>448</v>
      </c>
      <c r="I137" s="10">
        <v>306.647</v>
      </c>
      <c r="J137" s="10">
        <f t="shared" si="12"/>
        <v>217.01408189999998</v>
      </c>
      <c r="K137" s="153">
        <f t="shared" si="13"/>
        <v>74.3005681</v>
      </c>
      <c r="L137" s="153"/>
      <c r="M137" s="10">
        <f t="shared" si="14"/>
        <v>15.332349999999998</v>
      </c>
      <c r="N137" s="104">
        <v>47.917</v>
      </c>
      <c r="O137" s="43">
        <v>38.093</v>
      </c>
    </row>
    <row r="138" spans="1:15" s="57" customFormat="1" ht="22.5">
      <c r="A138" s="20">
        <f t="shared" si="15"/>
        <v>119</v>
      </c>
      <c r="B138" s="17" t="s">
        <v>174</v>
      </c>
      <c r="C138" s="17" t="s">
        <v>526</v>
      </c>
      <c r="D138" s="18">
        <v>1974</v>
      </c>
      <c r="E138" s="21">
        <v>6305.1</v>
      </c>
      <c r="F138" s="21">
        <v>5216.9</v>
      </c>
      <c r="G138" s="21">
        <v>4957.7</v>
      </c>
      <c r="H138" s="5" t="s">
        <v>93</v>
      </c>
      <c r="I138" s="10">
        <v>1942.791</v>
      </c>
      <c r="J138" s="10">
        <f t="shared" si="12"/>
        <v>1374.9131907</v>
      </c>
      <c r="K138" s="153">
        <f t="shared" si="13"/>
        <v>470.7382593</v>
      </c>
      <c r="L138" s="153"/>
      <c r="M138" s="10">
        <f t="shared" si="14"/>
        <v>97.13955</v>
      </c>
      <c r="N138" s="104">
        <v>96.981</v>
      </c>
      <c r="O138" s="43">
        <v>79.931</v>
      </c>
    </row>
    <row r="139" spans="1:15" s="57" customFormat="1" ht="12.75">
      <c r="A139" s="20">
        <f t="shared" si="15"/>
        <v>120</v>
      </c>
      <c r="B139" s="17" t="s">
        <v>175</v>
      </c>
      <c r="C139" s="17" t="s">
        <v>526</v>
      </c>
      <c r="D139" s="18">
        <v>1968</v>
      </c>
      <c r="E139" s="21">
        <v>3224.4</v>
      </c>
      <c r="F139" s="21">
        <v>2592.3</v>
      </c>
      <c r="G139" s="21">
        <v>2315.2</v>
      </c>
      <c r="H139" s="49" t="s">
        <v>448</v>
      </c>
      <c r="I139" s="10">
        <v>306.647</v>
      </c>
      <c r="J139" s="10">
        <f t="shared" si="12"/>
        <v>217.01408189999998</v>
      </c>
      <c r="K139" s="153">
        <f t="shared" si="13"/>
        <v>74.3005681</v>
      </c>
      <c r="L139" s="153"/>
      <c r="M139" s="10">
        <f t="shared" si="14"/>
        <v>15.332349999999998</v>
      </c>
      <c r="N139" s="104">
        <v>45.156</v>
      </c>
      <c r="O139" s="43">
        <v>34.552</v>
      </c>
    </row>
    <row r="140" spans="1:15" s="57" customFormat="1" ht="22.5">
      <c r="A140" s="20">
        <f t="shared" si="15"/>
        <v>121</v>
      </c>
      <c r="B140" s="17" t="s">
        <v>176</v>
      </c>
      <c r="C140" s="17" t="s">
        <v>526</v>
      </c>
      <c r="D140" s="18">
        <v>1974</v>
      </c>
      <c r="E140" s="21">
        <v>4060.2</v>
      </c>
      <c r="F140" s="21">
        <v>2697.5</v>
      </c>
      <c r="G140" s="21">
        <v>2340.6</v>
      </c>
      <c r="H140" s="46" t="s">
        <v>451</v>
      </c>
      <c r="I140" s="10">
        <v>1146.8</v>
      </c>
      <c r="J140" s="10">
        <f t="shared" si="12"/>
        <v>811.5903599999999</v>
      </c>
      <c r="K140" s="153">
        <f t="shared" si="13"/>
        <v>277.86964</v>
      </c>
      <c r="L140" s="153"/>
      <c r="M140" s="10">
        <f t="shared" si="14"/>
        <v>57.34</v>
      </c>
      <c r="N140" s="104">
        <v>45.205</v>
      </c>
      <c r="O140" s="43">
        <v>37.003</v>
      </c>
    </row>
    <row r="141" spans="1:15" s="57" customFormat="1" ht="22.5">
      <c r="A141" s="20">
        <f t="shared" si="15"/>
        <v>122</v>
      </c>
      <c r="B141" s="17" t="s">
        <v>177</v>
      </c>
      <c r="C141" s="17" t="s">
        <v>526</v>
      </c>
      <c r="D141" s="18">
        <v>1974</v>
      </c>
      <c r="E141" s="21">
        <v>1966</v>
      </c>
      <c r="F141" s="21">
        <v>1966</v>
      </c>
      <c r="G141" s="21">
        <v>1310.7</v>
      </c>
      <c r="H141" s="46" t="s">
        <v>451</v>
      </c>
      <c r="I141" s="10">
        <v>630.579</v>
      </c>
      <c r="J141" s="10">
        <f t="shared" si="12"/>
        <v>446.26075829999996</v>
      </c>
      <c r="K141" s="153">
        <f t="shared" si="13"/>
        <v>152.7892917</v>
      </c>
      <c r="L141" s="153"/>
      <c r="M141" s="10">
        <f t="shared" si="14"/>
        <v>31.528949999999995</v>
      </c>
      <c r="N141" s="104">
        <v>25.599</v>
      </c>
      <c r="O141" s="106">
        <v>18.76</v>
      </c>
    </row>
    <row r="142" spans="1:15" s="57" customFormat="1" ht="12.75">
      <c r="A142" s="20">
        <f t="shared" si="15"/>
        <v>123</v>
      </c>
      <c r="B142" s="17" t="s">
        <v>178</v>
      </c>
      <c r="C142" s="17" t="s">
        <v>526</v>
      </c>
      <c r="D142" s="18">
        <v>1958</v>
      </c>
      <c r="E142" s="21">
        <v>396.2</v>
      </c>
      <c r="F142" s="21">
        <v>396.2</v>
      </c>
      <c r="G142" s="21">
        <v>335.6</v>
      </c>
      <c r="H142" s="49" t="s">
        <v>448</v>
      </c>
      <c r="I142" s="10">
        <v>147.591</v>
      </c>
      <c r="J142" s="10">
        <f t="shared" si="12"/>
        <v>104.4501507</v>
      </c>
      <c r="K142" s="153">
        <f t="shared" si="13"/>
        <v>35.7612993</v>
      </c>
      <c r="L142" s="153"/>
      <c r="M142" s="10">
        <f t="shared" si="14"/>
        <v>7.37955</v>
      </c>
      <c r="N142" s="104">
        <v>6.545</v>
      </c>
      <c r="O142" s="43">
        <v>4.518</v>
      </c>
    </row>
    <row r="143" spans="1:15" s="57" customFormat="1" ht="12.75">
      <c r="A143" s="20">
        <f t="shared" si="15"/>
        <v>124</v>
      </c>
      <c r="B143" s="17" t="s">
        <v>179</v>
      </c>
      <c r="C143" s="17" t="s">
        <v>526</v>
      </c>
      <c r="D143" s="18">
        <v>1961</v>
      </c>
      <c r="E143" s="21">
        <v>962.9</v>
      </c>
      <c r="F143" s="21">
        <v>633.8</v>
      </c>
      <c r="G143" s="21">
        <v>962.9</v>
      </c>
      <c r="H143" s="49" t="s">
        <v>448</v>
      </c>
      <c r="I143" s="10">
        <v>360.552</v>
      </c>
      <c r="J143" s="10">
        <f t="shared" si="12"/>
        <v>255.1626504</v>
      </c>
      <c r="K143" s="153">
        <f t="shared" si="13"/>
        <v>87.3617496</v>
      </c>
      <c r="L143" s="153"/>
      <c r="M143" s="10">
        <f t="shared" si="14"/>
        <v>18.027600000000003</v>
      </c>
      <c r="N143" s="104">
        <v>18.723</v>
      </c>
      <c r="O143" s="43">
        <v>14.681</v>
      </c>
    </row>
    <row r="144" spans="1:15" s="57" customFormat="1" ht="12.75">
      <c r="A144" s="20">
        <f t="shared" si="15"/>
        <v>125</v>
      </c>
      <c r="B144" s="17" t="s">
        <v>180</v>
      </c>
      <c r="C144" s="17" t="s">
        <v>526</v>
      </c>
      <c r="D144" s="18">
        <v>1958</v>
      </c>
      <c r="E144" s="21">
        <v>858.68</v>
      </c>
      <c r="F144" s="21">
        <v>858.68</v>
      </c>
      <c r="G144" s="21">
        <v>733.68</v>
      </c>
      <c r="H144" s="49" t="s">
        <v>448</v>
      </c>
      <c r="I144" s="10">
        <v>359</v>
      </c>
      <c r="J144" s="10">
        <f t="shared" si="12"/>
        <v>254.0643</v>
      </c>
      <c r="K144" s="153">
        <f t="shared" si="13"/>
        <v>86.9857</v>
      </c>
      <c r="L144" s="153"/>
      <c r="M144" s="10">
        <f t="shared" si="14"/>
        <v>17.95</v>
      </c>
      <c r="N144" s="104">
        <v>14.323</v>
      </c>
      <c r="O144" s="43">
        <v>12.416</v>
      </c>
    </row>
    <row r="145" spans="1:15" s="57" customFormat="1" ht="12.75">
      <c r="A145" s="20">
        <f t="shared" si="15"/>
        <v>126</v>
      </c>
      <c r="B145" s="17" t="s">
        <v>181</v>
      </c>
      <c r="C145" s="17" t="s">
        <v>526</v>
      </c>
      <c r="D145" s="18">
        <v>1979</v>
      </c>
      <c r="E145" s="21">
        <v>3192.4</v>
      </c>
      <c r="F145" s="21">
        <v>2537.6</v>
      </c>
      <c r="G145" s="21">
        <v>2272.8</v>
      </c>
      <c r="H145" s="49" t="s">
        <v>448</v>
      </c>
      <c r="I145" s="10">
        <v>662.166</v>
      </c>
      <c r="J145" s="10">
        <f t="shared" si="12"/>
        <v>468.6148782</v>
      </c>
      <c r="K145" s="153">
        <f t="shared" si="13"/>
        <v>160.44282180000002</v>
      </c>
      <c r="L145" s="153"/>
      <c r="M145" s="10">
        <f t="shared" si="14"/>
        <v>33.10830000000001</v>
      </c>
      <c r="N145" s="104">
        <v>44.213</v>
      </c>
      <c r="O145" s="43">
        <v>34.422</v>
      </c>
    </row>
    <row r="146" spans="1:15" s="57" customFormat="1" ht="33.75">
      <c r="A146" s="20">
        <f t="shared" si="15"/>
        <v>127</v>
      </c>
      <c r="B146" s="17" t="s">
        <v>182</v>
      </c>
      <c r="C146" s="17" t="s">
        <v>527</v>
      </c>
      <c r="D146" s="18">
        <v>1966</v>
      </c>
      <c r="E146" s="21">
        <v>3780.6</v>
      </c>
      <c r="F146" s="21">
        <v>2601.9</v>
      </c>
      <c r="G146" s="21">
        <v>2481.8</v>
      </c>
      <c r="H146" s="5" t="s">
        <v>356</v>
      </c>
      <c r="I146" s="10">
        <v>787.044</v>
      </c>
      <c r="J146" s="10">
        <f t="shared" si="12"/>
        <v>556.9910388</v>
      </c>
      <c r="K146" s="153">
        <f t="shared" si="13"/>
        <v>190.70076120000002</v>
      </c>
      <c r="L146" s="153"/>
      <c r="M146" s="10">
        <f t="shared" si="14"/>
        <v>39.352199999999996</v>
      </c>
      <c r="N146" s="104">
        <v>29.486</v>
      </c>
      <c r="O146" s="43">
        <v>23.551</v>
      </c>
    </row>
    <row r="147" spans="1:15" s="57" customFormat="1" ht="33.75">
      <c r="A147" s="20">
        <f t="shared" si="15"/>
        <v>128</v>
      </c>
      <c r="B147" s="17" t="s">
        <v>183</v>
      </c>
      <c r="C147" s="17" t="s">
        <v>527</v>
      </c>
      <c r="D147" s="18">
        <v>1960</v>
      </c>
      <c r="E147" s="21">
        <v>2600.2</v>
      </c>
      <c r="F147" s="21">
        <v>2065.1</v>
      </c>
      <c r="G147" s="21">
        <v>2010.6</v>
      </c>
      <c r="H147" s="46" t="s">
        <v>494</v>
      </c>
      <c r="I147" s="10">
        <v>2691.931</v>
      </c>
      <c r="J147" s="10">
        <f aca="true" t="shared" si="16" ref="J147:J178">(I147*70.77)/100</f>
        <v>1905.0795687</v>
      </c>
      <c r="K147" s="153">
        <f aca="true" t="shared" si="17" ref="K147:K167">(I147*24.23)/100</f>
        <v>652.2548813000001</v>
      </c>
      <c r="L147" s="153"/>
      <c r="M147" s="10">
        <f aca="true" t="shared" si="18" ref="M147:M178">(I147*5)/100</f>
        <v>134.59655</v>
      </c>
      <c r="N147" s="104">
        <v>13.504</v>
      </c>
      <c r="O147" s="43">
        <v>10.992</v>
      </c>
    </row>
    <row r="148" spans="1:15" s="57" customFormat="1" ht="33.75">
      <c r="A148" s="20">
        <f aca="true" t="shared" si="19" ref="A148:A184">A147+1</f>
        <v>129</v>
      </c>
      <c r="B148" s="17" t="s">
        <v>184</v>
      </c>
      <c r="C148" s="17" t="s">
        <v>527</v>
      </c>
      <c r="D148" s="18">
        <v>1961</v>
      </c>
      <c r="E148" s="21">
        <v>1610</v>
      </c>
      <c r="F148" s="21">
        <v>1130</v>
      </c>
      <c r="G148" s="21">
        <v>965.8</v>
      </c>
      <c r="H148" s="46" t="s">
        <v>494</v>
      </c>
      <c r="I148" s="10">
        <v>1766.213</v>
      </c>
      <c r="J148" s="10">
        <f t="shared" si="16"/>
        <v>1249.9489400999998</v>
      </c>
      <c r="K148" s="153">
        <f t="shared" si="17"/>
        <v>427.9534099</v>
      </c>
      <c r="L148" s="153"/>
      <c r="M148" s="10">
        <f t="shared" si="18"/>
        <v>88.31065000000001</v>
      </c>
      <c r="N148" s="104">
        <v>10.657</v>
      </c>
      <c r="O148" s="43">
        <v>8.279</v>
      </c>
    </row>
    <row r="149" spans="1:15" s="57" customFormat="1" ht="33.75">
      <c r="A149" s="20">
        <f t="shared" si="19"/>
        <v>130</v>
      </c>
      <c r="B149" s="17" t="s">
        <v>185</v>
      </c>
      <c r="C149" s="17" t="s">
        <v>527</v>
      </c>
      <c r="D149" s="18">
        <v>1959</v>
      </c>
      <c r="E149" s="21">
        <v>5500.3</v>
      </c>
      <c r="F149" s="21">
        <v>4098.2</v>
      </c>
      <c r="G149" s="21">
        <v>3986.8</v>
      </c>
      <c r="H149" s="46" t="s">
        <v>494</v>
      </c>
      <c r="I149" s="10">
        <v>2827.786</v>
      </c>
      <c r="J149" s="10">
        <f t="shared" si="16"/>
        <v>2001.2241522</v>
      </c>
      <c r="K149" s="153">
        <f t="shared" si="17"/>
        <v>685.1725478000001</v>
      </c>
      <c r="L149" s="153"/>
      <c r="M149" s="10">
        <f t="shared" si="18"/>
        <v>141.3893</v>
      </c>
      <c r="N149" s="104">
        <v>45.059</v>
      </c>
      <c r="O149" s="43">
        <v>-298.679</v>
      </c>
    </row>
    <row r="150" spans="1:15" s="57" customFormat="1" ht="33.75">
      <c r="A150" s="20">
        <f t="shared" si="19"/>
        <v>131</v>
      </c>
      <c r="B150" s="17" t="s">
        <v>186</v>
      </c>
      <c r="C150" s="17" t="s">
        <v>527</v>
      </c>
      <c r="D150" s="18">
        <v>1963</v>
      </c>
      <c r="E150" s="21">
        <v>3188.7</v>
      </c>
      <c r="F150" s="21">
        <v>3117.6</v>
      </c>
      <c r="G150" s="21">
        <v>2963.9</v>
      </c>
      <c r="H150" s="5" t="s">
        <v>356</v>
      </c>
      <c r="I150" s="10">
        <v>787.044</v>
      </c>
      <c r="J150" s="10">
        <f t="shared" si="16"/>
        <v>556.9910388</v>
      </c>
      <c r="K150" s="153">
        <f t="shared" si="17"/>
        <v>190.70076120000002</v>
      </c>
      <c r="L150" s="153"/>
      <c r="M150" s="10">
        <f t="shared" si="18"/>
        <v>39.352199999999996</v>
      </c>
      <c r="N150" s="104">
        <v>31.797</v>
      </c>
      <c r="O150" s="43">
        <v>26.765</v>
      </c>
    </row>
    <row r="151" spans="1:15" s="57" customFormat="1" ht="22.5">
      <c r="A151" s="20">
        <f t="shared" si="19"/>
        <v>132</v>
      </c>
      <c r="B151" s="17" t="s">
        <v>187</v>
      </c>
      <c r="C151" s="17" t="s">
        <v>527</v>
      </c>
      <c r="D151" s="18">
        <v>1957</v>
      </c>
      <c r="E151" s="21">
        <v>407.6</v>
      </c>
      <c r="F151" s="21">
        <v>407.6</v>
      </c>
      <c r="G151" s="21">
        <v>407.6</v>
      </c>
      <c r="H151" s="5" t="s">
        <v>101</v>
      </c>
      <c r="I151" s="10">
        <v>367.855</v>
      </c>
      <c r="J151" s="10">
        <f t="shared" si="16"/>
        <v>260.3309835</v>
      </c>
      <c r="K151" s="153">
        <f t="shared" si="17"/>
        <v>89.1312665</v>
      </c>
      <c r="L151" s="153"/>
      <c r="M151" s="10">
        <f t="shared" si="18"/>
        <v>18.39275</v>
      </c>
      <c r="N151" s="104">
        <v>7.824</v>
      </c>
      <c r="O151" s="106">
        <v>5.93</v>
      </c>
    </row>
    <row r="152" spans="1:15" s="57" customFormat="1" ht="22.5">
      <c r="A152" s="20">
        <f t="shared" si="19"/>
        <v>133</v>
      </c>
      <c r="B152" s="17" t="s">
        <v>188</v>
      </c>
      <c r="C152" s="17" t="s">
        <v>527</v>
      </c>
      <c r="D152" s="18">
        <v>1957</v>
      </c>
      <c r="E152" s="21">
        <v>397.8</v>
      </c>
      <c r="F152" s="21">
        <v>397.8</v>
      </c>
      <c r="G152" s="21">
        <v>397.8</v>
      </c>
      <c r="H152" s="5" t="s">
        <v>101</v>
      </c>
      <c r="I152" s="10">
        <v>367.855</v>
      </c>
      <c r="J152" s="10">
        <f t="shared" si="16"/>
        <v>260.3309835</v>
      </c>
      <c r="K152" s="153">
        <f t="shared" si="17"/>
        <v>89.1312665</v>
      </c>
      <c r="L152" s="153"/>
      <c r="M152" s="10">
        <f t="shared" si="18"/>
        <v>18.39275</v>
      </c>
      <c r="N152" s="104">
        <v>6.575</v>
      </c>
      <c r="O152" s="43">
        <v>3.827</v>
      </c>
    </row>
    <row r="153" spans="1:15" s="57" customFormat="1" ht="12.75">
      <c r="A153" s="20">
        <f t="shared" si="19"/>
        <v>134</v>
      </c>
      <c r="B153" s="17" t="s">
        <v>189</v>
      </c>
      <c r="C153" s="17" t="s">
        <v>527</v>
      </c>
      <c r="D153" s="18">
        <v>1957</v>
      </c>
      <c r="E153" s="21">
        <v>409.8</v>
      </c>
      <c r="F153" s="21">
        <v>409.8</v>
      </c>
      <c r="G153" s="21">
        <v>409.8</v>
      </c>
      <c r="H153" s="46" t="s">
        <v>448</v>
      </c>
      <c r="I153" s="10">
        <v>793.502</v>
      </c>
      <c r="J153" s="10">
        <f t="shared" si="16"/>
        <v>561.5613653999999</v>
      </c>
      <c r="K153" s="153">
        <f t="shared" si="17"/>
        <v>192.2655346</v>
      </c>
      <c r="L153" s="153"/>
      <c r="M153" s="10">
        <f t="shared" si="18"/>
        <v>39.6751</v>
      </c>
      <c r="N153" s="104">
        <v>4.91</v>
      </c>
      <c r="O153" s="43">
        <v>5.064</v>
      </c>
    </row>
    <row r="154" spans="1:15" s="57" customFormat="1" ht="22.5">
      <c r="A154" s="20">
        <f t="shared" si="19"/>
        <v>135</v>
      </c>
      <c r="B154" s="17" t="s">
        <v>190</v>
      </c>
      <c r="C154" s="17" t="s">
        <v>527</v>
      </c>
      <c r="D154" s="18">
        <v>1958</v>
      </c>
      <c r="E154" s="21">
        <v>318.8</v>
      </c>
      <c r="F154" s="21">
        <v>318.8</v>
      </c>
      <c r="G154" s="21">
        <v>281.8</v>
      </c>
      <c r="H154" s="5" t="s">
        <v>101</v>
      </c>
      <c r="I154" s="10">
        <v>367.855</v>
      </c>
      <c r="J154" s="10">
        <f t="shared" si="16"/>
        <v>260.3309835</v>
      </c>
      <c r="K154" s="153">
        <f t="shared" si="17"/>
        <v>89.1312665</v>
      </c>
      <c r="L154" s="153"/>
      <c r="M154" s="10">
        <f t="shared" si="18"/>
        <v>18.39275</v>
      </c>
      <c r="N154" s="104">
        <v>3.756</v>
      </c>
      <c r="O154" s="43">
        <v>3.424</v>
      </c>
    </row>
    <row r="155" spans="1:15" s="57" customFormat="1" ht="33.75">
      <c r="A155" s="20">
        <f t="shared" si="19"/>
        <v>136</v>
      </c>
      <c r="B155" s="17" t="s">
        <v>191</v>
      </c>
      <c r="C155" s="17" t="s">
        <v>528</v>
      </c>
      <c r="D155" s="18">
        <v>1951</v>
      </c>
      <c r="E155" s="21">
        <v>986.68</v>
      </c>
      <c r="F155" s="21">
        <v>986.68</v>
      </c>
      <c r="G155" s="21">
        <v>710.08</v>
      </c>
      <c r="H155" s="5" t="s">
        <v>498</v>
      </c>
      <c r="I155" s="10">
        <v>813.05</v>
      </c>
      <c r="J155" s="10">
        <f t="shared" si="16"/>
        <v>575.395485</v>
      </c>
      <c r="K155" s="153">
        <f t="shared" si="17"/>
        <v>197.002015</v>
      </c>
      <c r="L155" s="153"/>
      <c r="M155" s="10">
        <f t="shared" si="18"/>
        <v>40.6525</v>
      </c>
      <c r="N155" s="104">
        <v>12.871</v>
      </c>
      <c r="O155" s="43">
        <v>10.609</v>
      </c>
    </row>
    <row r="156" spans="1:15" s="57" customFormat="1" ht="33.75">
      <c r="A156" s="20">
        <f t="shared" si="19"/>
        <v>137</v>
      </c>
      <c r="B156" s="17" t="s">
        <v>192</v>
      </c>
      <c r="C156" s="17" t="s">
        <v>528</v>
      </c>
      <c r="D156" s="18">
        <v>1951</v>
      </c>
      <c r="E156" s="21">
        <v>984.38</v>
      </c>
      <c r="F156" s="21">
        <v>824.38</v>
      </c>
      <c r="G156" s="21">
        <v>783.38</v>
      </c>
      <c r="H156" s="5" t="s">
        <v>499</v>
      </c>
      <c r="I156" s="10">
        <v>742.537</v>
      </c>
      <c r="J156" s="10">
        <f t="shared" si="16"/>
        <v>525.4934349</v>
      </c>
      <c r="K156" s="153">
        <f t="shared" si="17"/>
        <v>179.9167151</v>
      </c>
      <c r="L156" s="153"/>
      <c r="M156" s="10">
        <f t="shared" si="18"/>
        <v>37.126850000000005</v>
      </c>
      <c r="N156" s="104">
        <v>11.761</v>
      </c>
      <c r="O156" s="43">
        <v>9.589</v>
      </c>
    </row>
    <row r="157" spans="1:15" s="57" customFormat="1" ht="33.75">
      <c r="A157" s="20">
        <f t="shared" si="19"/>
        <v>138</v>
      </c>
      <c r="B157" s="17" t="s">
        <v>193</v>
      </c>
      <c r="C157" s="17" t="s">
        <v>528</v>
      </c>
      <c r="D157" s="18">
        <v>1961</v>
      </c>
      <c r="E157" s="21">
        <v>967.7</v>
      </c>
      <c r="F157" s="21">
        <v>967.7</v>
      </c>
      <c r="G157" s="21">
        <v>936.7</v>
      </c>
      <c r="H157" s="5" t="s">
        <v>499</v>
      </c>
      <c r="I157" s="10">
        <v>621.279</v>
      </c>
      <c r="J157" s="10">
        <f t="shared" si="16"/>
        <v>439.67914829999995</v>
      </c>
      <c r="K157" s="153">
        <f t="shared" si="17"/>
        <v>150.53590169999998</v>
      </c>
      <c r="L157" s="153"/>
      <c r="M157" s="10">
        <f t="shared" si="18"/>
        <v>31.06395</v>
      </c>
      <c r="N157" s="104">
        <v>16.136</v>
      </c>
      <c r="O157" s="43">
        <v>12.613</v>
      </c>
    </row>
    <row r="158" spans="1:15" s="57" customFormat="1" ht="33.75">
      <c r="A158" s="20">
        <f t="shared" si="19"/>
        <v>139</v>
      </c>
      <c r="B158" s="17" t="s">
        <v>194</v>
      </c>
      <c r="C158" s="17" t="s">
        <v>528</v>
      </c>
      <c r="D158" s="18">
        <v>1960</v>
      </c>
      <c r="E158" s="21">
        <v>972.78</v>
      </c>
      <c r="F158" s="21">
        <v>972.78</v>
      </c>
      <c r="G158" s="21">
        <v>928.78</v>
      </c>
      <c r="H158" s="5" t="s">
        <v>499</v>
      </c>
      <c r="I158" s="10">
        <v>611.37</v>
      </c>
      <c r="J158" s="10">
        <f t="shared" si="16"/>
        <v>432.66654900000003</v>
      </c>
      <c r="K158" s="153">
        <f t="shared" si="17"/>
        <v>148.134951</v>
      </c>
      <c r="L158" s="153"/>
      <c r="M158" s="10">
        <f t="shared" si="18"/>
        <v>30.5685</v>
      </c>
      <c r="N158" s="104">
        <v>16.041</v>
      </c>
      <c r="O158" s="43">
        <v>11.461</v>
      </c>
    </row>
    <row r="159" spans="1:15" s="57" customFormat="1" ht="12.75">
      <c r="A159" s="20">
        <f t="shared" si="19"/>
        <v>140</v>
      </c>
      <c r="B159" s="17" t="s">
        <v>195</v>
      </c>
      <c r="C159" s="17" t="s">
        <v>571</v>
      </c>
      <c r="D159" s="18">
        <v>1969</v>
      </c>
      <c r="E159" s="21">
        <v>2721</v>
      </c>
      <c r="F159" s="21">
        <v>2721</v>
      </c>
      <c r="G159" s="21">
        <v>2721</v>
      </c>
      <c r="H159" s="46" t="s">
        <v>448</v>
      </c>
      <c r="I159" s="10">
        <v>1838.723</v>
      </c>
      <c r="J159" s="10">
        <f t="shared" si="16"/>
        <v>1301.2642670999999</v>
      </c>
      <c r="K159" s="153">
        <f t="shared" si="17"/>
        <v>445.5225829</v>
      </c>
      <c r="L159" s="153"/>
      <c r="M159" s="10">
        <f t="shared" si="18"/>
        <v>91.93615</v>
      </c>
      <c r="N159" s="105" t="s">
        <v>596</v>
      </c>
      <c r="O159" s="43">
        <v>0</v>
      </c>
    </row>
    <row r="160" spans="1:15" s="57" customFormat="1" ht="45">
      <c r="A160" s="20">
        <f t="shared" si="19"/>
        <v>141</v>
      </c>
      <c r="B160" s="17" t="s">
        <v>196</v>
      </c>
      <c r="C160" s="17" t="s">
        <v>529</v>
      </c>
      <c r="D160" s="60" t="s">
        <v>354</v>
      </c>
      <c r="E160" s="21">
        <v>16517</v>
      </c>
      <c r="F160" s="21">
        <v>16138.7</v>
      </c>
      <c r="G160" s="21">
        <v>12238.2</v>
      </c>
      <c r="H160" s="91" t="s">
        <v>500</v>
      </c>
      <c r="I160" s="10">
        <v>2158.243</v>
      </c>
      <c r="J160" s="10">
        <f t="shared" si="16"/>
        <v>1527.3885710999998</v>
      </c>
      <c r="K160" s="153">
        <f t="shared" si="17"/>
        <v>522.9422789</v>
      </c>
      <c r="L160" s="153"/>
      <c r="M160" s="10">
        <f t="shared" si="18"/>
        <v>107.91215</v>
      </c>
      <c r="N160" s="104">
        <v>58.919</v>
      </c>
      <c r="O160" s="43">
        <v>49.134</v>
      </c>
    </row>
    <row r="161" spans="1:15" s="57" customFormat="1" ht="12.75">
      <c r="A161" s="20">
        <f t="shared" si="19"/>
        <v>142</v>
      </c>
      <c r="B161" s="17" t="s">
        <v>197</v>
      </c>
      <c r="C161" s="17" t="s">
        <v>530</v>
      </c>
      <c r="D161" s="18">
        <v>1964</v>
      </c>
      <c r="E161" s="21">
        <v>2052</v>
      </c>
      <c r="F161" s="21">
        <v>2013</v>
      </c>
      <c r="G161" s="21">
        <v>2013</v>
      </c>
      <c r="H161" s="46" t="s">
        <v>448</v>
      </c>
      <c r="I161" s="10">
        <v>1275.063</v>
      </c>
      <c r="J161" s="10">
        <f t="shared" si="16"/>
        <v>902.3620851</v>
      </c>
      <c r="K161" s="153">
        <f t="shared" si="17"/>
        <v>308.94776490000004</v>
      </c>
      <c r="L161" s="153"/>
      <c r="M161" s="10">
        <f t="shared" si="18"/>
        <v>63.753150000000005</v>
      </c>
      <c r="N161" s="104">
        <v>12.663</v>
      </c>
      <c r="O161" s="43">
        <v>10.175</v>
      </c>
    </row>
    <row r="162" spans="1:15" s="57" customFormat="1" ht="45">
      <c r="A162" s="20">
        <f t="shared" si="19"/>
        <v>143</v>
      </c>
      <c r="B162" s="17" t="s">
        <v>198</v>
      </c>
      <c r="C162" s="17" t="s">
        <v>531</v>
      </c>
      <c r="D162" s="18">
        <v>1990</v>
      </c>
      <c r="E162" s="21">
        <v>3562.7</v>
      </c>
      <c r="F162" s="21">
        <v>3511.7</v>
      </c>
      <c r="G162" s="21">
        <v>3511.7</v>
      </c>
      <c r="H162" s="91" t="s">
        <v>501</v>
      </c>
      <c r="I162" s="10">
        <v>1130.89</v>
      </c>
      <c r="J162" s="10">
        <f t="shared" si="16"/>
        <v>800.330853</v>
      </c>
      <c r="K162" s="153">
        <f t="shared" si="17"/>
        <v>274.014647</v>
      </c>
      <c r="L162" s="153"/>
      <c r="M162" s="10">
        <f t="shared" si="18"/>
        <v>56.544500000000006</v>
      </c>
      <c r="N162" s="104">
        <v>16.068</v>
      </c>
      <c r="O162" s="106">
        <v>11.15</v>
      </c>
    </row>
    <row r="163" spans="1:15" s="57" customFormat="1" ht="78.75">
      <c r="A163" s="20">
        <f t="shared" si="19"/>
        <v>144</v>
      </c>
      <c r="B163" s="17" t="s">
        <v>199</v>
      </c>
      <c r="C163" s="17" t="s">
        <v>531</v>
      </c>
      <c r="D163" s="18">
        <v>1992</v>
      </c>
      <c r="E163" s="21">
        <v>5734.4</v>
      </c>
      <c r="F163" s="21">
        <v>5734.4</v>
      </c>
      <c r="G163" s="21">
        <v>5734.4</v>
      </c>
      <c r="H163" s="91" t="s">
        <v>502</v>
      </c>
      <c r="I163" s="10">
        <v>934.025</v>
      </c>
      <c r="J163" s="10">
        <f t="shared" si="16"/>
        <v>661.0094924999999</v>
      </c>
      <c r="K163" s="153">
        <f t="shared" si="17"/>
        <v>226.3142575</v>
      </c>
      <c r="L163" s="153"/>
      <c r="M163" s="10">
        <f t="shared" si="18"/>
        <v>46.70125</v>
      </c>
      <c r="N163" s="104">
        <v>25.602</v>
      </c>
      <c r="O163" s="43">
        <v>19.963</v>
      </c>
    </row>
    <row r="164" spans="1:15" s="57" customFormat="1" ht="12.75">
      <c r="A164" s="20">
        <f t="shared" si="19"/>
        <v>145</v>
      </c>
      <c r="B164" s="17" t="s">
        <v>200</v>
      </c>
      <c r="C164" s="17" t="s">
        <v>532</v>
      </c>
      <c r="D164" s="18">
        <v>1989</v>
      </c>
      <c r="E164" s="21">
        <v>9627.9</v>
      </c>
      <c r="F164" s="21">
        <v>7698.1</v>
      </c>
      <c r="G164" s="21">
        <v>5837</v>
      </c>
      <c r="H164" s="46" t="s">
        <v>448</v>
      </c>
      <c r="I164" s="10">
        <v>483.356</v>
      </c>
      <c r="J164" s="10">
        <f t="shared" si="16"/>
        <v>342.07104119999997</v>
      </c>
      <c r="K164" s="153">
        <f t="shared" si="17"/>
        <v>117.1171588</v>
      </c>
      <c r="L164" s="153"/>
      <c r="M164" s="10">
        <f t="shared" si="18"/>
        <v>24.167799999999996</v>
      </c>
      <c r="N164" s="104">
        <v>48.277</v>
      </c>
      <c r="O164" s="43">
        <v>0.064</v>
      </c>
    </row>
    <row r="165" spans="1:15" s="57" customFormat="1" ht="33.75">
      <c r="A165" s="20">
        <f t="shared" si="19"/>
        <v>146</v>
      </c>
      <c r="B165" s="17" t="s">
        <v>201</v>
      </c>
      <c r="C165" s="17" t="s">
        <v>533</v>
      </c>
      <c r="D165" s="18">
        <v>1990</v>
      </c>
      <c r="E165" s="21">
        <v>6638.9</v>
      </c>
      <c r="F165" s="21">
        <v>5877.5</v>
      </c>
      <c r="G165" s="21">
        <v>5490.7</v>
      </c>
      <c r="H165" s="91" t="s">
        <v>503</v>
      </c>
      <c r="I165" s="10">
        <v>492.989</v>
      </c>
      <c r="J165" s="10">
        <f t="shared" si="16"/>
        <v>348.88831529999993</v>
      </c>
      <c r="K165" s="153">
        <f t="shared" si="17"/>
        <v>119.4512347</v>
      </c>
      <c r="L165" s="153"/>
      <c r="M165" s="10">
        <f t="shared" si="18"/>
        <v>24.649449999999998</v>
      </c>
      <c r="N165" s="104">
        <v>34.808</v>
      </c>
      <c r="O165" s="43">
        <v>0.022</v>
      </c>
    </row>
    <row r="166" spans="1:15" s="57" customFormat="1" ht="33.75">
      <c r="A166" s="20">
        <f t="shared" si="19"/>
        <v>147</v>
      </c>
      <c r="B166" s="17" t="s">
        <v>202</v>
      </c>
      <c r="C166" s="17" t="s">
        <v>534</v>
      </c>
      <c r="D166" s="18">
        <v>1990</v>
      </c>
      <c r="E166" s="21">
        <v>7069.7</v>
      </c>
      <c r="F166" s="21">
        <v>6238.4</v>
      </c>
      <c r="G166" s="21">
        <v>5489.79</v>
      </c>
      <c r="H166" s="91" t="s">
        <v>503</v>
      </c>
      <c r="I166" s="10">
        <v>571.939</v>
      </c>
      <c r="J166" s="10">
        <f t="shared" si="16"/>
        <v>404.76123029999997</v>
      </c>
      <c r="K166" s="153">
        <f t="shared" si="17"/>
        <v>138.5808197</v>
      </c>
      <c r="L166" s="153"/>
      <c r="M166" s="10">
        <f t="shared" si="18"/>
        <v>28.596949999999996</v>
      </c>
      <c r="N166" s="104">
        <v>37.81</v>
      </c>
      <c r="O166" s="43">
        <v>0</v>
      </c>
    </row>
    <row r="167" spans="1:15" s="57" customFormat="1" ht="33.75">
      <c r="A167" s="20">
        <f t="shared" si="19"/>
        <v>148</v>
      </c>
      <c r="B167" s="17" t="s">
        <v>203</v>
      </c>
      <c r="C167" s="17" t="s">
        <v>535</v>
      </c>
      <c r="D167" s="18">
        <v>1990</v>
      </c>
      <c r="E167" s="21">
        <v>12655.4</v>
      </c>
      <c r="F167" s="21">
        <v>11145.4</v>
      </c>
      <c r="G167" s="21">
        <v>9919.4</v>
      </c>
      <c r="H167" s="91" t="s">
        <v>503</v>
      </c>
      <c r="I167" s="10">
        <v>926.093</v>
      </c>
      <c r="J167" s="10">
        <f t="shared" si="16"/>
        <v>655.3960161</v>
      </c>
      <c r="K167" s="153">
        <f t="shared" si="17"/>
        <v>224.3923339</v>
      </c>
      <c r="L167" s="153"/>
      <c r="M167" s="10">
        <f t="shared" si="18"/>
        <v>46.30465</v>
      </c>
      <c r="N167" s="104">
        <v>116.498</v>
      </c>
      <c r="O167" s="43">
        <v>0</v>
      </c>
    </row>
    <row r="168" spans="1:15" s="51" customFormat="1" ht="45">
      <c r="A168" s="20">
        <f t="shared" si="19"/>
        <v>149</v>
      </c>
      <c r="B168" s="5" t="s">
        <v>390</v>
      </c>
      <c r="C168" s="17" t="s">
        <v>527</v>
      </c>
      <c r="D168" s="5">
        <v>1960</v>
      </c>
      <c r="E168" s="5">
        <v>1553</v>
      </c>
      <c r="F168" s="5">
        <v>1553</v>
      </c>
      <c r="G168" s="5">
        <v>1495.8</v>
      </c>
      <c r="H168" s="91" t="s">
        <v>465</v>
      </c>
      <c r="I168" s="11">
        <v>3936.866</v>
      </c>
      <c r="J168" s="43">
        <f t="shared" si="16"/>
        <v>2786.1200682</v>
      </c>
      <c r="K168" s="178">
        <f aca="true" t="shared" si="20" ref="K168:K184">(I168*24.23)/100</f>
        <v>953.9026318</v>
      </c>
      <c r="L168" s="178"/>
      <c r="M168" s="11">
        <f t="shared" si="18"/>
        <v>196.84330000000003</v>
      </c>
      <c r="N168" s="104">
        <v>15.107</v>
      </c>
      <c r="O168" s="43">
        <v>13.144</v>
      </c>
    </row>
    <row r="169" spans="1:15" s="51" customFormat="1" ht="45">
      <c r="A169" s="5">
        <f t="shared" si="19"/>
        <v>150</v>
      </c>
      <c r="B169" s="5" t="s">
        <v>391</v>
      </c>
      <c r="C169" s="17" t="s">
        <v>527</v>
      </c>
      <c r="D169" s="5">
        <v>1959</v>
      </c>
      <c r="E169" s="5">
        <v>1621.2</v>
      </c>
      <c r="F169" s="5">
        <v>1472.6</v>
      </c>
      <c r="G169" s="5">
        <v>1327.9</v>
      </c>
      <c r="H169" s="91" t="s">
        <v>465</v>
      </c>
      <c r="I169" s="11">
        <v>4008.822</v>
      </c>
      <c r="J169" s="43">
        <f t="shared" si="16"/>
        <v>2837.0433294</v>
      </c>
      <c r="K169" s="178">
        <f t="shared" si="20"/>
        <v>971.3375706</v>
      </c>
      <c r="L169" s="178"/>
      <c r="M169" s="11">
        <f t="shared" si="18"/>
        <v>200.4411</v>
      </c>
      <c r="N169" s="104">
        <v>21.074</v>
      </c>
      <c r="O169" s="43">
        <v>16.138</v>
      </c>
    </row>
    <row r="170" spans="1:15" s="51" customFormat="1" ht="45">
      <c r="A170" s="5">
        <f t="shared" si="19"/>
        <v>151</v>
      </c>
      <c r="B170" s="5" t="s">
        <v>392</v>
      </c>
      <c r="C170" s="17" t="s">
        <v>527</v>
      </c>
      <c r="D170" s="5">
        <v>1960</v>
      </c>
      <c r="E170" s="5">
        <v>1026.6</v>
      </c>
      <c r="F170" s="5">
        <v>679.1</v>
      </c>
      <c r="G170" s="5">
        <v>616.3</v>
      </c>
      <c r="H170" s="91" t="s">
        <v>491</v>
      </c>
      <c r="I170" s="11">
        <v>1946.9</v>
      </c>
      <c r="J170" s="43">
        <f t="shared" si="16"/>
        <v>1377.82113</v>
      </c>
      <c r="K170" s="178">
        <f t="shared" si="20"/>
        <v>471.73387</v>
      </c>
      <c r="L170" s="178"/>
      <c r="M170" s="11">
        <f t="shared" si="18"/>
        <v>97.345</v>
      </c>
      <c r="N170" s="104">
        <v>8.352</v>
      </c>
      <c r="O170" s="43">
        <v>6.054</v>
      </c>
    </row>
    <row r="171" spans="1:15" s="51" customFormat="1" ht="12.75">
      <c r="A171" s="5">
        <f t="shared" si="19"/>
        <v>152</v>
      </c>
      <c r="B171" s="5" t="s">
        <v>393</v>
      </c>
      <c r="C171" s="17" t="s">
        <v>525</v>
      </c>
      <c r="D171" s="5">
        <v>1961</v>
      </c>
      <c r="E171" s="5">
        <v>2327</v>
      </c>
      <c r="F171" s="5">
        <v>1464.4</v>
      </c>
      <c r="G171" s="5">
        <v>1405.3</v>
      </c>
      <c r="H171" s="49" t="s">
        <v>448</v>
      </c>
      <c r="I171" s="11">
        <v>667.963</v>
      </c>
      <c r="J171" s="11">
        <f t="shared" si="16"/>
        <v>472.7174150999999</v>
      </c>
      <c r="K171" s="178">
        <f t="shared" si="20"/>
        <v>161.8474349</v>
      </c>
      <c r="L171" s="178"/>
      <c r="M171" s="11">
        <f t="shared" si="18"/>
        <v>33.398149999999994</v>
      </c>
      <c r="N171" s="104">
        <v>27.222</v>
      </c>
      <c r="O171" s="43">
        <v>21.699</v>
      </c>
    </row>
    <row r="172" spans="1:15" s="51" customFormat="1" ht="12.75">
      <c r="A172" s="5">
        <f t="shared" si="19"/>
        <v>153</v>
      </c>
      <c r="B172" s="5" t="s">
        <v>394</v>
      </c>
      <c r="C172" s="17" t="s">
        <v>525</v>
      </c>
      <c r="D172" s="5">
        <v>1961</v>
      </c>
      <c r="E172" s="5">
        <v>1977.2</v>
      </c>
      <c r="F172" s="5">
        <v>1977.2</v>
      </c>
      <c r="G172" s="5">
        <v>1860.9</v>
      </c>
      <c r="H172" s="49" t="s">
        <v>448</v>
      </c>
      <c r="I172" s="11">
        <v>654.409</v>
      </c>
      <c r="J172" s="11">
        <f t="shared" si="16"/>
        <v>463.1252493</v>
      </c>
      <c r="K172" s="178">
        <f t="shared" si="20"/>
        <v>158.5633007</v>
      </c>
      <c r="L172" s="178"/>
      <c r="M172" s="11">
        <f t="shared" si="18"/>
        <v>32.72045</v>
      </c>
      <c r="N172" s="104">
        <v>36.295</v>
      </c>
      <c r="O172" s="43">
        <v>27.834</v>
      </c>
    </row>
    <row r="173" spans="1:15" s="51" customFormat="1" ht="12.75">
      <c r="A173" s="5">
        <f t="shared" si="19"/>
        <v>154</v>
      </c>
      <c r="B173" s="5" t="s">
        <v>395</v>
      </c>
      <c r="C173" s="17" t="s">
        <v>525</v>
      </c>
      <c r="D173" s="5">
        <v>1970</v>
      </c>
      <c r="E173" s="5">
        <v>1996.3</v>
      </c>
      <c r="F173" s="5">
        <v>1996.3</v>
      </c>
      <c r="G173" s="5">
        <v>1955.2</v>
      </c>
      <c r="H173" s="49" t="s">
        <v>448</v>
      </c>
      <c r="I173" s="11">
        <v>643.105</v>
      </c>
      <c r="J173" s="11">
        <f t="shared" si="16"/>
        <v>455.1254085</v>
      </c>
      <c r="K173" s="178">
        <f t="shared" si="20"/>
        <v>155.8243415</v>
      </c>
      <c r="L173" s="178"/>
      <c r="M173" s="11">
        <f t="shared" si="18"/>
        <v>32.15525</v>
      </c>
      <c r="N173" s="104">
        <v>37.971</v>
      </c>
      <c r="O173" s="43">
        <v>32.061</v>
      </c>
    </row>
    <row r="174" spans="1:15" s="51" customFormat="1" ht="12.75">
      <c r="A174" s="5">
        <f t="shared" si="19"/>
        <v>155</v>
      </c>
      <c r="B174" s="5" t="s">
        <v>396</v>
      </c>
      <c r="C174" s="17" t="s">
        <v>526</v>
      </c>
      <c r="D174" s="5">
        <v>1960</v>
      </c>
      <c r="E174" s="5">
        <v>453.5</v>
      </c>
      <c r="F174" s="5">
        <v>453.5</v>
      </c>
      <c r="G174" s="5">
        <v>407.9</v>
      </c>
      <c r="H174" s="49" t="s">
        <v>448</v>
      </c>
      <c r="I174" s="11">
        <v>256.979</v>
      </c>
      <c r="J174" s="11">
        <f t="shared" si="16"/>
        <v>181.8640383</v>
      </c>
      <c r="K174" s="178">
        <f t="shared" si="20"/>
        <v>62.2660117</v>
      </c>
      <c r="L174" s="178"/>
      <c r="M174" s="11">
        <f t="shared" si="18"/>
        <v>12.84895</v>
      </c>
      <c r="N174" s="104">
        <v>7.955</v>
      </c>
      <c r="O174" s="43">
        <v>5.978</v>
      </c>
    </row>
    <row r="175" spans="1:15" s="51" customFormat="1" ht="12.75">
      <c r="A175" s="5">
        <f t="shared" si="19"/>
        <v>156</v>
      </c>
      <c r="B175" s="5" t="s">
        <v>397</v>
      </c>
      <c r="C175" s="17" t="s">
        <v>526</v>
      </c>
      <c r="D175" s="5">
        <v>1920</v>
      </c>
      <c r="E175" s="5">
        <v>255.1</v>
      </c>
      <c r="F175" s="5">
        <v>255.1</v>
      </c>
      <c r="G175" s="5">
        <v>143.4</v>
      </c>
      <c r="H175" s="49" t="s">
        <v>448</v>
      </c>
      <c r="I175" s="11">
        <v>147.591</v>
      </c>
      <c r="J175" s="11">
        <f t="shared" si="16"/>
        <v>104.4501507</v>
      </c>
      <c r="K175" s="178">
        <f t="shared" si="20"/>
        <v>35.7612993</v>
      </c>
      <c r="L175" s="178"/>
      <c r="M175" s="11">
        <f t="shared" si="18"/>
        <v>7.37955</v>
      </c>
      <c r="N175" s="104">
        <v>3.287</v>
      </c>
      <c r="O175" s="106">
        <v>2.42</v>
      </c>
    </row>
    <row r="176" spans="1:15" s="51" customFormat="1" ht="12.75">
      <c r="A176" s="5">
        <f t="shared" si="19"/>
        <v>157</v>
      </c>
      <c r="B176" s="5" t="s">
        <v>398</v>
      </c>
      <c r="C176" s="17" t="s">
        <v>526</v>
      </c>
      <c r="D176" s="5">
        <v>1963</v>
      </c>
      <c r="E176" s="5">
        <v>1258.5</v>
      </c>
      <c r="F176" s="5">
        <v>1258.5</v>
      </c>
      <c r="G176" s="5">
        <v>1174</v>
      </c>
      <c r="H176" s="49" t="s">
        <v>448</v>
      </c>
      <c r="I176" s="11">
        <v>460.312</v>
      </c>
      <c r="J176" s="11">
        <f t="shared" si="16"/>
        <v>325.7628024</v>
      </c>
      <c r="K176" s="178">
        <f t="shared" si="20"/>
        <v>111.53359760000001</v>
      </c>
      <c r="L176" s="178"/>
      <c r="M176" s="11">
        <f t="shared" si="18"/>
        <v>23.0156</v>
      </c>
      <c r="N176" s="104">
        <v>22.503</v>
      </c>
      <c r="O176" s="106">
        <v>18.33</v>
      </c>
    </row>
    <row r="177" spans="1:15" s="51" customFormat="1" ht="12.75">
      <c r="A177" s="5">
        <f t="shared" si="19"/>
        <v>158</v>
      </c>
      <c r="B177" s="5" t="s">
        <v>399</v>
      </c>
      <c r="C177" s="17" t="s">
        <v>526</v>
      </c>
      <c r="D177" s="5">
        <v>1940</v>
      </c>
      <c r="E177" s="5">
        <v>295.7</v>
      </c>
      <c r="F177" s="5">
        <v>295.7</v>
      </c>
      <c r="G177" s="5">
        <v>217.5</v>
      </c>
      <c r="H177" s="49" t="s">
        <v>448</v>
      </c>
      <c r="I177" s="11">
        <v>147.591</v>
      </c>
      <c r="J177" s="11">
        <f t="shared" si="16"/>
        <v>104.4501507</v>
      </c>
      <c r="K177" s="178">
        <f t="shared" si="20"/>
        <v>35.7612993</v>
      </c>
      <c r="L177" s="178"/>
      <c r="M177" s="11">
        <f t="shared" si="18"/>
        <v>7.37955</v>
      </c>
      <c r="N177" s="104">
        <v>4.181</v>
      </c>
      <c r="O177" s="43">
        <v>3.446</v>
      </c>
    </row>
    <row r="178" spans="1:15" s="51" customFormat="1" ht="33.75">
      <c r="A178" s="5">
        <f t="shared" si="19"/>
        <v>159</v>
      </c>
      <c r="B178" s="5" t="s">
        <v>400</v>
      </c>
      <c r="C178" s="17" t="s">
        <v>526</v>
      </c>
      <c r="D178" s="5">
        <v>1977</v>
      </c>
      <c r="E178" s="5">
        <v>18316</v>
      </c>
      <c r="F178" s="5">
        <v>17890.3</v>
      </c>
      <c r="G178" s="5">
        <v>15462.4</v>
      </c>
      <c r="H178" s="49" t="s">
        <v>572</v>
      </c>
      <c r="I178" s="11">
        <v>2137.878</v>
      </c>
      <c r="J178" s="11">
        <f t="shared" si="16"/>
        <v>1512.9762606000002</v>
      </c>
      <c r="K178" s="178">
        <f t="shared" si="20"/>
        <v>518.0078394</v>
      </c>
      <c r="L178" s="178"/>
      <c r="M178" s="11">
        <f t="shared" si="18"/>
        <v>106.89390000000002</v>
      </c>
      <c r="N178" s="104">
        <v>296.095</v>
      </c>
      <c r="O178" s="43">
        <v>-98.657</v>
      </c>
    </row>
    <row r="179" spans="1:15" s="51" customFormat="1" ht="12.75">
      <c r="A179" s="5">
        <f t="shared" si="19"/>
        <v>160</v>
      </c>
      <c r="B179" s="5" t="s">
        <v>401</v>
      </c>
      <c r="C179" s="17" t="s">
        <v>526</v>
      </c>
      <c r="D179" s="5">
        <v>1959</v>
      </c>
      <c r="E179" s="5">
        <v>276.8</v>
      </c>
      <c r="F179" s="5">
        <v>276.8</v>
      </c>
      <c r="G179" s="5">
        <v>169.9</v>
      </c>
      <c r="H179" s="49" t="s">
        <v>448</v>
      </c>
      <c r="I179" s="11">
        <v>147.591</v>
      </c>
      <c r="J179" s="11">
        <f aca="true" t="shared" si="21" ref="J179:J184">(I179*70.77)/100</f>
        <v>104.4501507</v>
      </c>
      <c r="K179" s="178">
        <f t="shared" si="20"/>
        <v>35.7612993</v>
      </c>
      <c r="L179" s="178"/>
      <c r="M179" s="11">
        <f aca="true" t="shared" si="22" ref="M179:M184">(I179*5)/100</f>
        <v>7.37955</v>
      </c>
      <c r="N179" s="104">
        <v>3.314</v>
      </c>
      <c r="O179" s="43">
        <v>2.925</v>
      </c>
    </row>
    <row r="180" spans="1:15" s="51" customFormat="1" ht="12.75">
      <c r="A180" s="5">
        <f t="shared" si="19"/>
        <v>161</v>
      </c>
      <c r="B180" s="5" t="s">
        <v>402</v>
      </c>
      <c r="C180" s="17" t="s">
        <v>526</v>
      </c>
      <c r="D180" s="5">
        <v>1974</v>
      </c>
      <c r="E180" s="5">
        <v>4389</v>
      </c>
      <c r="F180" s="5">
        <v>4389</v>
      </c>
      <c r="G180" s="5">
        <v>4010.5</v>
      </c>
      <c r="H180" s="49" t="s">
        <v>448</v>
      </c>
      <c r="I180" s="11">
        <v>306.647</v>
      </c>
      <c r="J180" s="11">
        <f t="shared" si="21"/>
        <v>217.01408189999998</v>
      </c>
      <c r="K180" s="178">
        <f t="shared" si="20"/>
        <v>74.3005681</v>
      </c>
      <c r="L180" s="178"/>
      <c r="M180" s="11">
        <f t="shared" si="22"/>
        <v>15.332349999999998</v>
      </c>
      <c r="N180" s="104">
        <v>78.208</v>
      </c>
      <c r="O180" s="43">
        <v>64.811</v>
      </c>
    </row>
    <row r="181" spans="1:15" s="51" customFormat="1" ht="22.5">
      <c r="A181" s="5">
        <f t="shared" si="19"/>
        <v>162</v>
      </c>
      <c r="B181" s="5" t="s">
        <v>403</v>
      </c>
      <c r="C181" s="17" t="s">
        <v>526</v>
      </c>
      <c r="D181" s="5">
        <v>1973</v>
      </c>
      <c r="E181" s="5">
        <v>5777.7</v>
      </c>
      <c r="F181" s="5">
        <v>5777.7</v>
      </c>
      <c r="G181" s="5">
        <v>5180.2</v>
      </c>
      <c r="H181" s="49" t="s">
        <v>93</v>
      </c>
      <c r="I181" s="11">
        <v>1578.84</v>
      </c>
      <c r="J181" s="43">
        <f t="shared" si="21"/>
        <v>1117.3450679999999</v>
      </c>
      <c r="K181" s="178">
        <f t="shared" si="20"/>
        <v>382.552932</v>
      </c>
      <c r="L181" s="178"/>
      <c r="M181" s="11">
        <f t="shared" si="22"/>
        <v>78.942</v>
      </c>
      <c r="N181" s="104">
        <v>99.1</v>
      </c>
      <c r="O181" s="43">
        <v>82.231</v>
      </c>
    </row>
    <row r="182" spans="1:15" s="51" customFormat="1" ht="22.5">
      <c r="A182" s="5">
        <f t="shared" si="19"/>
        <v>163</v>
      </c>
      <c r="B182" s="5" t="s">
        <v>404</v>
      </c>
      <c r="C182" s="17" t="s">
        <v>526</v>
      </c>
      <c r="D182" s="5">
        <v>1962</v>
      </c>
      <c r="E182" s="5">
        <v>2680.5</v>
      </c>
      <c r="F182" s="5">
        <v>1989.8</v>
      </c>
      <c r="G182" s="5">
        <v>1788.7</v>
      </c>
      <c r="H182" s="49" t="s">
        <v>93</v>
      </c>
      <c r="I182" s="11">
        <v>473.2</v>
      </c>
      <c r="J182" s="11">
        <f t="shared" si="21"/>
        <v>334.88363999999996</v>
      </c>
      <c r="K182" s="178">
        <f t="shared" si="20"/>
        <v>114.65636</v>
      </c>
      <c r="L182" s="178"/>
      <c r="M182" s="11">
        <f t="shared" si="22"/>
        <v>23.66</v>
      </c>
      <c r="N182" s="104">
        <v>34.964</v>
      </c>
      <c r="O182" s="106">
        <v>-24.3</v>
      </c>
    </row>
    <row r="183" spans="1:15" s="51" customFormat="1" ht="33.75">
      <c r="A183" s="5">
        <f t="shared" si="19"/>
        <v>164</v>
      </c>
      <c r="B183" s="5" t="s">
        <v>405</v>
      </c>
      <c r="C183" s="89" t="s">
        <v>536</v>
      </c>
      <c r="D183" s="5">
        <v>1969</v>
      </c>
      <c r="E183" s="5">
        <v>4384.2</v>
      </c>
      <c r="F183" s="5">
        <v>4384.2</v>
      </c>
      <c r="G183" s="5">
        <v>4049.3</v>
      </c>
      <c r="H183" s="91" t="s">
        <v>504</v>
      </c>
      <c r="I183" s="11">
        <v>1338.131</v>
      </c>
      <c r="J183" s="11">
        <f t="shared" si="21"/>
        <v>946.9953087</v>
      </c>
      <c r="K183" s="178">
        <f t="shared" si="20"/>
        <v>324.22914130000004</v>
      </c>
      <c r="L183" s="178"/>
      <c r="M183" s="11">
        <f t="shared" si="22"/>
        <v>66.90655000000001</v>
      </c>
      <c r="N183" s="104">
        <v>62.607</v>
      </c>
      <c r="O183" s="43">
        <v>52.319</v>
      </c>
    </row>
    <row r="184" spans="1:15" s="51" customFormat="1" ht="33.75">
      <c r="A184" s="5">
        <f t="shared" si="19"/>
        <v>165</v>
      </c>
      <c r="B184" s="17" t="s">
        <v>406</v>
      </c>
      <c r="C184" s="17" t="s">
        <v>528</v>
      </c>
      <c r="D184" s="5">
        <v>1955</v>
      </c>
      <c r="E184" s="5">
        <v>986.83</v>
      </c>
      <c r="F184" s="5">
        <v>986.83</v>
      </c>
      <c r="G184" s="5">
        <v>952.83</v>
      </c>
      <c r="H184" s="91" t="s">
        <v>456</v>
      </c>
      <c r="I184" s="11">
        <v>1018.323</v>
      </c>
      <c r="J184" s="11">
        <f t="shared" si="21"/>
        <v>720.6671871</v>
      </c>
      <c r="K184" s="178">
        <f t="shared" si="20"/>
        <v>246.7396629</v>
      </c>
      <c r="L184" s="178"/>
      <c r="M184" s="11">
        <f t="shared" si="22"/>
        <v>50.916149999999995</v>
      </c>
      <c r="N184" s="104">
        <v>16.173</v>
      </c>
      <c r="O184" s="43">
        <v>12.061</v>
      </c>
    </row>
    <row r="185" spans="1:15" s="61" customFormat="1" ht="12.75">
      <c r="A185" s="164" t="s">
        <v>69</v>
      </c>
      <c r="B185" s="164"/>
      <c r="C185" s="2"/>
      <c r="D185" s="52"/>
      <c r="E185" s="54">
        <f>SUM(E115:E184)</f>
        <v>223046.95</v>
      </c>
      <c r="F185" s="54">
        <f>SUM(F115:F184)</f>
        <v>201371.35</v>
      </c>
      <c r="G185" s="54">
        <f>SUM(G115:G184)</f>
        <v>180200.93999999994</v>
      </c>
      <c r="H185" s="54"/>
      <c r="I185" s="55">
        <f aca="true" t="shared" si="23" ref="I185:O185">SUM(I115:I184)</f>
        <v>75924.93300000002</v>
      </c>
      <c r="J185" s="55">
        <f t="shared" si="23"/>
        <v>53732.075084100004</v>
      </c>
      <c r="K185" s="180">
        <f>SUM(K115:K184)</f>
        <v>18396.6112659</v>
      </c>
      <c r="L185" s="180"/>
      <c r="M185" s="55">
        <f t="shared" si="23"/>
        <v>3796.2466500000005</v>
      </c>
      <c r="N185" s="107">
        <f t="shared" si="23"/>
        <v>2629.459</v>
      </c>
      <c r="O185" s="107">
        <f t="shared" si="23"/>
        <v>50.221999999999916</v>
      </c>
    </row>
    <row r="186" spans="1:15" ht="12">
      <c r="A186" s="181" t="s">
        <v>29</v>
      </c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</row>
    <row r="187" spans="1:15" s="57" customFormat="1" ht="22.5">
      <c r="A187" s="2">
        <f>A184+1</f>
        <v>166</v>
      </c>
      <c r="B187" s="17" t="s">
        <v>479</v>
      </c>
      <c r="C187" s="17" t="s">
        <v>537</v>
      </c>
      <c r="D187" s="2">
        <v>1983</v>
      </c>
      <c r="E187" s="12">
        <v>7910.5</v>
      </c>
      <c r="F187" s="12">
        <v>6525.8</v>
      </c>
      <c r="G187" s="12">
        <v>5423</v>
      </c>
      <c r="H187" s="91" t="s">
        <v>457</v>
      </c>
      <c r="I187" s="11">
        <v>970</v>
      </c>
      <c r="J187" s="11">
        <f aca="true" t="shared" si="24" ref="J187:J218">(I187*70.77)/100</f>
        <v>686.4689999999999</v>
      </c>
      <c r="K187" s="153">
        <f aca="true" t="shared" si="25" ref="K187:K218">(I187*24.23)/100</f>
        <v>235.03100000000003</v>
      </c>
      <c r="L187" s="153"/>
      <c r="M187" s="10">
        <f aca="true" t="shared" si="26" ref="M187:M218">(I187*5)/100</f>
        <v>48.5</v>
      </c>
      <c r="N187" s="104">
        <v>50.086</v>
      </c>
      <c r="O187" s="43">
        <v>41.495</v>
      </c>
    </row>
    <row r="188" spans="1:15" s="57" customFormat="1" ht="22.5">
      <c r="A188" s="4">
        <f aca="true" t="shared" si="27" ref="A188:A219">A187+1</f>
        <v>167</v>
      </c>
      <c r="B188" s="3" t="s">
        <v>480</v>
      </c>
      <c r="C188" s="17" t="s">
        <v>537</v>
      </c>
      <c r="D188" s="4">
        <v>1982</v>
      </c>
      <c r="E188" s="12">
        <v>7251.3</v>
      </c>
      <c r="F188" s="12" t="s">
        <v>30</v>
      </c>
      <c r="G188" s="12">
        <v>5847.4</v>
      </c>
      <c r="H188" s="91" t="s">
        <v>90</v>
      </c>
      <c r="I188" s="11">
        <v>210</v>
      </c>
      <c r="J188" s="11">
        <f t="shared" si="24"/>
        <v>148.617</v>
      </c>
      <c r="K188" s="153">
        <f t="shared" si="25"/>
        <v>50.883</v>
      </c>
      <c r="L188" s="153"/>
      <c r="M188" s="10">
        <f t="shared" si="26"/>
        <v>10.5</v>
      </c>
      <c r="N188" s="104">
        <v>54.708</v>
      </c>
      <c r="O188" s="43">
        <v>-75.192</v>
      </c>
    </row>
    <row r="189" spans="1:15" s="57" customFormat="1" ht="12.75">
      <c r="A189" s="4">
        <f t="shared" si="27"/>
        <v>168</v>
      </c>
      <c r="B189" s="3" t="s">
        <v>31</v>
      </c>
      <c r="C189" s="17" t="s">
        <v>537</v>
      </c>
      <c r="D189" s="4">
        <v>1974</v>
      </c>
      <c r="E189" s="21">
        <v>6564.3</v>
      </c>
      <c r="F189" s="12">
        <v>5718.3</v>
      </c>
      <c r="G189" s="12">
        <v>4788.6</v>
      </c>
      <c r="H189" s="49" t="s">
        <v>448</v>
      </c>
      <c r="I189" s="11">
        <v>742.3</v>
      </c>
      <c r="J189" s="11">
        <f t="shared" si="24"/>
        <v>525.32571</v>
      </c>
      <c r="K189" s="153">
        <f t="shared" si="25"/>
        <v>179.85929</v>
      </c>
      <c r="L189" s="153"/>
      <c r="M189" s="10">
        <f t="shared" si="26"/>
        <v>37.115</v>
      </c>
      <c r="N189" s="104">
        <v>91.956</v>
      </c>
      <c r="O189" s="43">
        <v>75.867</v>
      </c>
    </row>
    <row r="190" spans="1:15" s="57" customFormat="1" ht="12.75">
      <c r="A190" s="4">
        <f t="shared" si="27"/>
        <v>169</v>
      </c>
      <c r="B190" s="3" t="s">
        <v>32</v>
      </c>
      <c r="C190" s="17" t="s">
        <v>537</v>
      </c>
      <c r="D190" s="4">
        <v>1974</v>
      </c>
      <c r="E190" s="21">
        <v>4495.3</v>
      </c>
      <c r="F190" s="12">
        <v>3866.12</v>
      </c>
      <c r="G190" s="12">
        <v>3035.36</v>
      </c>
      <c r="H190" s="49" t="s">
        <v>448</v>
      </c>
      <c r="I190" s="11">
        <v>210</v>
      </c>
      <c r="J190" s="11">
        <f t="shared" si="24"/>
        <v>148.617</v>
      </c>
      <c r="K190" s="153">
        <f t="shared" si="25"/>
        <v>50.883</v>
      </c>
      <c r="L190" s="153"/>
      <c r="M190" s="10">
        <f t="shared" si="26"/>
        <v>10.5</v>
      </c>
      <c r="N190" s="104">
        <v>56.082</v>
      </c>
      <c r="O190" s="43">
        <v>50.236</v>
      </c>
    </row>
    <row r="191" spans="1:15" s="57" customFormat="1" ht="12.75">
      <c r="A191" s="4">
        <f t="shared" si="27"/>
        <v>170</v>
      </c>
      <c r="B191" s="3" t="s">
        <v>481</v>
      </c>
      <c r="C191" s="17" t="s">
        <v>537</v>
      </c>
      <c r="D191" s="4">
        <v>1974</v>
      </c>
      <c r="E191" s="21">
        <v>2660.6</v>
      </c>
      <c r="F191" s="12">
        <v>1817.4</v>
      </c>
      <c r="G191" s="12">
        <v>1529.3</v>
      </c>
      <c r="H191" s="49" t="s">
        <v>448</v>
      </c>
      <c r="I191" s="11">
        <v>160</v>
      </c>
      <c r="J191" s="11">
        <f t="shared" si="24"/>
        <v>113.23199999999999</v>
      </c>
      <c r="K191" s="153">
        <f t="shared" si="25"/>
        <v>38.768</v>
      </c>
      <c r="L191" s="153"/>
      <c r="M191" s="10">
        <f t="shared" si="26"/>
        <v>8</v>
      </c>
      <c r="N191" s="104">
        <v>29.58</v>
      </c>
      <c r="O191" s="43">
        <v>25.218</v>
      </c>
    </row>
    <row r="192" spans="1:15" s="57" customFormat="1" ht="22.5">
      <c r="A192" s="4">
        <f t="shared" si="27"/>
        <v>171</v>
      </c>
      <c r="B192" s="3" t="s">
        <v>33</v>
      </c>
      <c r="C192" s="17" t="s">
        <v>537</v>
      </c>
      <c r="D192" s="4">
        <v>1984</v>
      </c>
      <c r="E192" s="21">
        <v>14023.8</v>
      </c>
      <c r="F192" s="12">
        <v>11608.39</v>
      </c>
      <c r="G192" s="12">
        <v>9399.49</v>
      </c>
      <c r="H192" s="17" t="s">
        <v>88</v>
      </c>
      <c r="I192" s="11">
        <v>741.381</v>
      </c>
      <c r="J192" s="11">
        <f t="shared" si="24"/>
        <v>524.6753337</v>
      </c>
      <c r="K192" s="153">
        <f t="shared" si="25"/>
        <v>179.6366163</v>
      </c>
      <c r="L192" s="153"/>
      <c r="M192" s="10">
        <f t="shared" si="26"/>
        <v>37.06905</v>
      </c>
      <c r="N192" s="104">
        <v>178.208</v>
      </c>
      <c r="O192" s="43">
        <v>152.068</v>
      </c>
    </row>
    <row r="193" spans="1:15" s="57" customFormat="1" ht="12.75">
      <c r="A193" s="4">
        <f t="shared" si="27"/>
        <v>172</v>
      </c>
      <c r="B193" s="3" t="s">
        <v>204</v>
      </c>
      <c r="C193" s="17" t="s">
        <v>537</v>
      </c>
      <c r="D193" s="4">
        <v>1973</v>
      </c>
      <c r="E193" s="21">
        <v>6533.9</v>
      </c>
      <c r="F193" s="12">
        <v>5694.1</v>
      </c>
      <c r="G193" s="12">
        <v>5046</v>
      </c>
      <c r="H193" s="49" t="s">
        <v>448</v>
      </c>
      <c r="I193" s="11">
        <v>835.5</v>
      </c>
      <c r="J193" s="11">
        <f t="shared" si="24"/>
        <v>591.28335</v>
      </c>
      <c r="K193" s="153">
        <f t="shared" si="25"/>
        <v>202.44165</v>
      </c>
      <c r="L193" s="153"/>
      <c r="M193" s="10">
        <f t="shared" si="26"/>
        <v>41.775</v>
      </c>
      <c r="N193" s="104">
        <v>95.459</v>
      </c>
      <c r="O193" s="43">
        <v>84.727</v>
      </c>
    </row>
    <row r="194" spans="1:15" s="57" customFormat="1" ht="22.5">
      <c r="A194" s="4">
        <f t="shared" si="27"/>
        <v>173</v>
      </c>
      <c r="B194" s="3" t="s">
        <v>34</v>
      </c>
      <c r="C194" s="17" t="s">
        <v>537</v>
      </c>
      <c r="D194" s="4">
        <v>1973</v>
      </c>
      <c r="E194" s="12">
        <v>2872.5</v>
      </c>
      <c r="F194" s="12">
        <v>2556.9</v>
      </c>
      <c r="G194" s="12">
        <v>2232.6</v>
      </c>
      <c r="H194" s="17" t="s">
        <v>482</v>
      </c>
      <c r="I194" s="11">
        <v>740.4</v>
      </c>
      <c r="J194" s="11">
        <f t="shared" si="24"/>
        <v>523.9810799999999</v>
      </c>
      <c r="K194" s="153">
        <f t="shared" si="25"/>
        <v>179.39892</v>
      </c>
      <c r="L194" s="153"/>
      <c r="M194" s="10">
        <f t="shared" si="26"/>
        <v>37.02</v>
      </c>
      <c r="N194" s="104">
        <v>43.467</v>
      </c>
      <c r="O194" s="43">
        <v>38.085</v>
      </c>
    </row>
    <row r="195" spans="1:15" s="57" customFormat="1" ht="22.5">
      <c r="A195" s="4">
        <f t="shared" si="27"/>
        <v>174</v>
      </c>
      <c r="B195" s="3" t="s">
        <v>35</v>
      </c>
      <c r="C195" s="17" t="s">
        <v>537</v>
      </c>
      <c r="D195" s="4">
        <v>1977</v>
      </c>
      <c r="E195" s="12">
        <v>19650.7</v>
      </c>
      <c r="F195" s="12">
        <v>15380.21</v>
      </c>
      <c r="G195" s="12">
        <v>12630.8</v>
      </c>
      <c r="H195" s="17" t="s">
        <v>451</v>
      </c>
      <c r="I195" s="11">
        <v>1635.5</v>
      </c>
      <c r="J195" s="11">
        <f t="shared" si="24"/>
        <v>1157.44335</v>
      </c>
      <c r="K195" s="153">
        <f t="shared" si="25"/>
        <v>396.28165</v>
      </c>
      <c r="L195" s="153"/>
      <c r="M195" s="10">
        <f t="shared" si="26"/>
        <v>81.775</v>
      </c>
      <c r="N195" s="104">
        <v>242.122</v>
      </c>
      <c r="O195" s="43">
        <v>-33.832</v>
      </c>
    </row>
    <row r="196" spans="1:15" s="57" customFormat="1" ht="12.75">
      <c r="A196" s="4">
        <f t="shared" si="27"/>
        <v>175</v>
      </c>
      <c r="B196" s="3" t="s">
        <v>36</v>
      </c>
      <c r="C196" s="17" t="s">
        <v>537</v>
      </c>
      <c r="D196" s="4">
        <v>1978</v>
      </c>
      <c r="E196" s="21">
        <v>34337.7</v>
      </c>
      <c r="F196" s="12">
        <v>28721.61</v>
      </c>
      <c r="G196" s="12">
        <v>24788.71</v>
      </c>
      <c r="H196" s="49" t="s">
        <v>448</v>
      </c>
      <c r="I196" s="11">
        <v>1939.7</v>
      </c>
      <c r="J196" s="11">
        <f t="shared" si="24"/>
        <v>1372.72569</v>
      </c>
      <c r="K196" s="153">
        <f t="shared" si="25"/>
        <v>469.98931000000005</v>
      </c>
      <c r="L196" s="153"/>
      <c r="M196" s="10">
        <f t="shared" si="26"/>
        <v>96.985</v>
      </c>
      <c r="N196" s="104">
        <v>461.437</v>
      </c>
      <c r="O196" s="43">
        <v>-1017.045</v>
      </c>
    </row>
    <row r="197" spans="1:15" s="57" customFormat="1" ht="22.5">
      <c r="A197" s="4">
        <f t="shared" si="27"/>
        <v>176</v>
      </c>
      <c r="B197" s="3" t="s">
        <v>573</v>
      </c>
      <c r="C197" s="17" t="s">
        <v>537</v>
      </c>
      <c r="D197" s="4">
        <v>1989</v>
      </c>
      <c r="E197" s="21">
        <v>7852.4</v>
      </c>
      <c r="F197" s="12">
        <v>6433.3</v>
      </c>
      <c r="G197" s="12">
        <v>5729</v>
      </c>
      <c r="H197" s="5" t="s">
        <v>94</v>
      </c>
      <c r="I197" s="11">
        <v>390.2</v>
      </c>
      <c r="J197" s="11">
        <f t="shared" si="24"/>
        <v>276.14454</v>
      </c>
      <c r="K197" s="153">
        <f t="shared" si="25"/>
        <v>94.54546</v>
      </c>
      <c r="L197" s="153"/>
      <c r="M197" s="10">
        <f t="shared" si="26"/>
        <v>19.51</v>
      </c>
      <c r="N197" s="104">
        <v>56.77</v>
      </c>
      <c r="O197" s="43">
        <v>48.932</v>
      </c>
    </row>
    <row r="198" spans="1:15" s="57" customFormat="1" ht="22.5">
      <c r="A198" s="4">
        <f t="shared" si="27"/>
        <v>177</v>
      </c>
      <c r="B198" s="3" t="s">
        <v>205</v>
      </c>
      <c r="C198" s="17" t="s">
        <v>537</v>
      </c>
      <c r="D198" s="4">
        <v>1976</v>
      </c>
      <c r="E198" s="21">
        <v>24584.9</v>
      </c>
      <c r="F198" s="12">
        <v>20928.41</v>
      </c>
      <c r="G198" s="12">
        <v>18073.31</v>
      </c>
      <c r="H198" s="17" t="s">
        <v>89</v>
      </c>
      <c r="I198" s="11">
        <v>877.612</v>
      </c>
      <c r="J198" s="11">
        <f t="shared" si="24"/>
        <v>621.0860124</v>
      </c>
      <c r="K198" s="153">
        <f t="shared" si="25"/>
        <v>212.6453876</v>
      </c>
      <c r="L198" s="153"/>
      <c r="M198" s="10">
        <f t="shared" si="26"/>
        <v>43.880599999999994</v>
      </c>
      <c r="N198" s="104">
        <v>348.886</v>
      </c>
      <c r="O198" s="43">
        <v>301.774</v>
      </c>
    </row>
    <row r="199" spans="1:15" s="57" customFormat="1" ht="22.5">
      <c r="A199" s="4">
        <f t="shared" si="27"/>
        <v>178</v>
      </c>
      <c r="B199" s="3" t="s">
        <v>206</v>
      </c>
      <c r="C199" s="17" t="s">
        <v>537</v>
      </c>
      <c r="D199" s="4">
        <v>1977</v>
      </c>
      <c r="E199" s="21">
        <v>28180.9</v>
      </c>
      <c r="F199" s="12">
        <v>22943.73</v>
      </c>
      <c r="G199" s="12">
        <v>19735</v>
      </c>
      <c r="H199" s="5" t="s">
        <v>101</v>
      </c>
      <c r="I199" s="11">
        <v>2807.5</v>
      </c>
      <c r="J199" s="11">
        <f t="shared" si="24"/>
        <v>1986.86775</v>
      </c>
      <c r="K199" s="153">
        <f t="shared" si="25"/>
        <v>680.2572500000001</v>
      </c>
      <c r="L199" s="153"/>
      <c r="M199" s="10">
        <f t="shared" si="26"/>
        <v>140.375</v>
      </c>
      <c r="N199" s="104">
        <v>374.261</v>
      </c>
      <c r="O199" s="43">
        <v>324.634</v>
      </c>
    </row>
    <row r="200" spans="1:15" s="57" customFormat="1" ht="22.5">
      <c r="A200" s="4">
        <f t="shared" si="27"/>
        <v>179</v>
      </c>
      <c r="B200" s="3" t="s">
        <v>207</v>
      </c>
      <c r="C200" s="17" t="s">
        <v>537</v>
      </c>
      <c r="D200" s="4">
        <v>1982</v>
      </c>
      <c r="E200" s="21">
        <v>12856</v>
      </c>
      <c r="F200" s="12">
        <v>8861.4</v>
      </c>
      <c r="G200" s="12">
        <v>7967.2</v>
      </c>
      <c r="H200" s="5" t="s">
        <v>101</v>
      </c>
      <c r="I200" s="11">
        <v>1160.785</v>
      </c>
      <c r="J200" s="11">
        <f t="shared" si="24"/>
        <v>821.4875445000001</v>
      </c>
      <c r="K200" s="153">
        <f t="shared" si="25"/>
        <v>281.25820550000003</v>
      </c>
      <c r="L200" s="153"/>
      <c r="M200" s="10">
        <f t="shared" si="26"/>
        <v>58.03925</v>
      </c>
      <c r="N200" s="104">
        <v>150.363</v>
      </c>
      <c r="O200" s="43">
        <v>-258.061</v>
      </c>
    </row>
    <row r="201" spans="1:15" s="57" customFormat="1" ht="33.75">
      <c r="A201" s="4">
        <f t="shared" si="27"/>
        <v>180</v>
      </c>
      <c r="B201" s="3" t="s">
        <v>208</v>
      </c>
      <c r="C201" s="17" t="s">
        <v>537</v>
      </c>
      <c r="D201" s="4">
        <v>1981</v>
      </c>
      <c r="E201" s="21">
        <v>11279.81</v>
      </c>
      <c r="F201" s="12">
        <v>9193.11</v>
      </c>
      <c r="G201" s="12">
        <v>7851.3</v>
      </c>
      <c r="H201" s="17" t="s">
        <v>453</v>
      </c>
      <c r="I201" s="11">
        <v>1706.1</v>
      </c>
      <c r="J201" s="11">
        <f t="shared" si="24"/>
        <v>1207.4069699999998</v>
      </c>
      <c r="K201" s="153">
        <f t="shared" si="25"/>
        <v>413.38803</v>
      </c>
      <c r="L201" s="153"/>
      <c r="M201" s="10">
        <f t="shared" si="26"/>
        <v>85.305</v>
      </c>
      <c r="N201" s="104">
        <v>148.341</v>
      </c>
      <c r="O201" s="43">
        <v>-237.555</v>
      </c>
    </row>
    <row r="202" spans="1:15" s="57" customFormat="1" ht="22.5">
      <c r="A202" s="4">
        <f t="shared" si="27"/>
        <v>181</v>
      </c>
      <c r="B202" s="3" t="s">
        <v>483</v>
      </c>
      <c r="C202" s="17" t="s">
        <v>537</v>
      </c>
      <c r="D202" s="4">
        <v>1981</v>
      </c>
      <c r="E202" s="21">
        <v>7265.1</v>
      </c>
      <c r="F202" s="12">
        <v>6521.7</v>
      </c>
      <c r="G202" s="12">
        <v>5958.6</v>
      </c>
      <c r="H202" s="17" t="s">
        <v>96</v>
      </c>
      <c r="I202" s="11">
        <v>210</v>
      </c>
      <c r="J202" s="11">
        <f t="shared" si="24"/>
        <v>148.617</v>
      </c>
      <c r="K202" s="153">
        <f t="shared" si="25"/>
        <v>50.883</v>
      </c>
      <c r="L202" s="153"/>
      <c r="M202" s="10">
        <f t="shared" si="26"/>
        <v>10.5</v>
      </c>
      <c r="N202" s="104">
        <v>55.304</v>
      </c>
      <c r="O202" s="43">
        <v>-52.399</v>
      </c>
    </row>
    <row r="203" spans="1:15" s="57" customFormat="1" ht="22.5">
      <c r="A203" s="4">
        <f t="shared" si="27"/>
        <v>182</v>
      </c>
      <c r="B203" s="3" t="s">
        <v>484</v>
      </c>
      <c r="C203" s="17" t="s">
        <v>537</v>
      </c>
      <c r="D203" s="4">
        <v>1977</v>
      </c>
      <c r="E203" s="21">
        <v>7865.3</v>
      </c>
      <c r="F203" s="12">
        <v>6439.14</v>
      </c>
      <c r="G203" s="12">
        <v>5769.04</v>
      </c>
      <c r="H203" s="17" t="s">
        <v>96</v>
      </c>
      <c r="I203" s="11">
        <v>980</v>
      </c>
      <c r="J203" s="11">
        <f t="shared" si="24"/>
        <v>693.5459999999999</v>
      </c>
      <c r="K203" s="153">
        <f t="shared" si="25"/>
        <v>237.454</v>
      </c>
      <c r="L203" s="153"/>
      <c r="M203" s="10">
        <f t="shared" si="26"/>
        <v>49</v>
      </c>
      <c r="N203" s="104">
        <v>54.597</v>
      </c>
      <c r="O203" s="106">
        <v>-40.57</v>
      </c>
    </row>
    <row r="204" spans="1:15" s="57" customFormat="1" ht="22.5">
      <c r="A204" s="4">
        <f t="shared" si="27"/>
        <v>183</v>
      </c>
      <c r="B204" s="3" t="s">
        <v>37</v>
      </c>
      <c r="C204" s="17" t="s">
        <v>537</v>
      </c>
      <c r="D204" s="4">
        <v>1982</v>
      </c>
      <c r="E204" s="21">
        <v>17537.4</v>
      </c>
      <c r="F204" s="12">
        <v>14178.31</v>
      </c>
      <c r="G204" s="12">
        <v>12662.3</v>
      </c>
      <c r="H204" s="17" t="s">
        <v>91</v>
      </c>
      <c r="I204" s="11">
        <v>1077.3</v>
      </c>
      <c r="J204" s="11">
        <f t="shared" si="24"/>
        <v>762.4052099999999</v>
      </c>
      <c r="K204" s="153">
        <f t="shared" si="25"/>
        <v>261.02979</v>
      </c>
      <c r="L204" s="153"/>
      <c r="M204" s="10">
        <f t="shared" si="26"/>
        <v>53.865</v>
      </c>
      <c r="N204" s="104">
        <v>239.085</v>
      </c>
      <c r="O204" s="43">
        <v>208.165</v>
      </c>
    </row>
    <row r="205" spans="1:15" s="57" customFormat="1" ht="22.5">
      <c r="A205" s="4">
        <f t="shared" si="27"/>
        <v>184</v>
      </c>
      <c r="B205" s="3" t="s">
        <v>38</v>
      </c>
      <c r="C205" s="17" t="s">
        <v>537</v>
      </c>
      <c r="D205" s="4">
        <v>1978</v>
      </c>
      <c r="E205" s="21">
        <v>12204.3</v>
      </c>
      <c r="F205" s="12">
        <v>10069.14</v>
      </c>
      <c r="G205" s="12">
        <v>9014.6</v>
      </c>
      <c r="H205" s="17" t="s">
        <v>88</v>
      </c>
      <c r="I205" s="11">
        <v>790.8</v>
      </c>
      <c r="J205" s="11">
        <f t="shared" si="24"/>
        <v>559.6491599999999</v>
      </c>
      <c r="K205" s="153">
        <f t="shared" si="25"/>
        <v>191.61084</v>
      </c>
      <c r="L205" s="153"/>
      <c r="M205" s="10">
        <f t="shared" si="26"/>
        <v>39.54</v>
      </c>
      <c r="N205" s="104">
        <v>171.058</v>
      </c>
      <c r="O205" s="106">
        <v>-31.35</v>
      </c>
    </row>
    <row r="206" spans="1:15" s="57" customFormat="1" ht="22.5">
      <c r="A206" s="4">
        <f t="shared" si="27"/>
        <v>185</v>
      </c>
      <c r="B206" s="3" t="s">
        <v>39</v>
      </c>
      <c r="C206" s="17" t="s">
        <v>537</v>
      </c>
      <c r="D206" s="4">
        <v>1992</v>
      </c>
      <c r="E206" s="21">
        <v>4504.7</v>
      </c>
      <c r="F206" s="12">
        <v>3944.6</v>
      </c>
      <c r="G206" s="12">
        <v>3271.4</v>
      </c>
      <c r="H206" s="5" t="s">
        <v>94</v>
      </c>
      <c r="I206" s="11">
        <v>1039.7</v>
      </c>
      <c r="J206" s="11">
        <f t="shared" si="24"/>
        <v>735.79569</v>
      </c>
      <c r="K206" s="153">
        <f t="shared" si="25"/>
        <v>251.91931</v>
      </c>
      <c r="L206" s="153"/>
      <c r="M206" s="10">
        <f t="shared" si="26"/>
        <v>51.985</v>
      </c>
      <c r="N206" s="104">
        <v>63.372</v>
      </c>
      <c r="O206" s="43">
        <v>57.466</v>
      </c>
    </row>
    <row r="207" spans="1:15" s="57" customFormat="1" ht="12.75">
      <c r="A207" s="4">
        <f t="shared" si="27"/>
        <v>186</v>
      </c>
      <c r="B207" s="3" t="s">
        <v>574</v>
      </c>
      <c r="C207" s="17" t="s">
        <v>538</v>
      </c>
      <c r="D207" s="4">
        <v>1958</v>
      </c>
      <c r="E207" s="16">
        <v>120.8</v>
      </c>
      <c r="F207" s="16">
        <v>120.8</v>
      </c>
      <c r="G207" s="16">
        <v>41.5</v>
      </c>
      <c r="H207" s="46" t="s">
        <v>448</v>
      </c>
      <c r="I207" s="11">
        <v>82.841</v>
      </c>
      <c r="J207" s="11">
        <f t="shared" si="24"/>
        <v>58.6265757</v>
      </c>
      <c r="K207" s="153">
        <f t="shared" si="25"/>
        <v>20.0723743</v>
      </c>
      <c r="L207" s="153"/>
      <c r="M207" s="10">
        <f t="shared" si="26"/>
        <v>4.14205</v>
      </c>
      <c r="N207" s="104">
        <v>0.351</v>
      </c>
      <c r="O207" s="43">
        <v>0.189</v>
      </c>
    </row>
    <row r="208" spans="1:15" s="57" customFormat="1" ht="12.75">
      <c r="A208" s="4">
        <f t="shared" si="27"/>
        <v>187</v>
      </c>
      <c r="B208" s="3" t="s">
        <v>209</v>
      </c>
      <c r="C208" s="17" t="s">
        <v>538</v>
      </c>
      <c r="D208" s="4">
        <v>1968</v>
      </c>
      <c r="E208" s="16">
        <v>5845.9</v>
      </c>
      <c r="F208" s="16">
        <v>5696.4</v>
      </c>
      <c r="G208" s="16">
        <v>4714.7</v>
      </c>
      <c r="H208" s="46" t="s">
        <v>448</v>
      </c>
      <c r="I208" s="11">
        <v>1359.877</v>
      </c>
      <c r="J208" s="11">
        <f t="shared" si="24"/>
        <v>962.3849528999999</v>
      </c>
      <c r="K208" s="153">
        <f t="shared" si="25"/>
        <v>329.49819709999997</v>
      </c>
      <c r="L208" s="153"/>
      <c r="M208" s="10">
        <f t="shared" si="26"/>
        <v>67.99385000000001</v>
      </c>
      <c r="N208" s="104">
        <v>90.698</v>
      </c>
      <c r="O208" s="43">
        <v>77.569</v>
      </c>
    </row>
    <row r="209" spans="1:15" s="57" customFormat="1" ht="22.5">
      <c r="A209" s="4">
        <f t="shared" si="27"/>
        <v>188</v>
      </c>
      <c r="B209" s="3" t="s">
        <v>210</v>
      </c>
      <c r="C209" s="17" t="s">
        <v>538</v>
      </c>
      <c r="D209" s="4">
        <v>1969</v>
      </c>
      <c r="E209" s="16">
        <v>5835.4</v>
      </c>
      <c r="F209" s="16">
        <v>5770.3</v>
      </c>
      <c r="G209" s="16">
        <v>5017.7</v>
      </c>
      <c r="H209" s="17" t="s">
        <v>88</v>
      </c>
      <c r="I209" s="11">
        <v>841.023</v>
      </c>
      <c r="J209" s="11">
        <f t="shared" si="24"/>
        <v>595.1919771</v>
      </c>
      <c r="K209" s="153">
        <f t="shared" si="25"/>
        <v>203.77987290000002</v>
      </c>
      <c r="L209" s="153"/>
      <c r="M209" s="10">
        <f t="shared" si="26"/>
        <v>42.05115</v>
      </c>
      <c r="N209" s="104">
        <v>37.049</v>
      </c>
      <c r="O209" s="43">
        <v>32.709</v>
      </c>
    </row>
    <row r="210" spans="1:15" s="57" customFormat="1" ht="22.5">
      <c r="A210" s="4">
        <f t="shared" si="27"/>
        <v>189</v>
      </c>
      <c r="B210" s="3" t="s">
        <v>211</v>
      </c>
      <c r="C210" s="17" t="s">
        <v>538</v>
      </c>
      <c r="D210" s="4">
        <v>1968</v>
      </c>
      <c r="E210" s="16">
        <v>2875.7</v>
      </c>
      <c r="F210" s="16">
        <v>2831.7</v>
      </c>
      <c r="G210" s="16">
        <v>2425.9</v>
      </c>
      <c r="H210" s="17" t="s">
        <v>88</v>
      </c>
      <c r="I210" s="11">
        <v>565.056</v>
      </c>
      <c r="J210" s="11">
        <f t="shared" si="24"/>
        <v>399.89013120000004</v>
      </c>
      <c r="K210" s="153">
        <f t="shared" si="25"/>
        <v>136.91306880000002</v>
      </c>
      <c r="L210" s="153"/>
      <c r="M210" s="10">
        <f t="shared" si="26"/>
        <v>28.2528</v>
      </c>
      <c r="N210" s="104">
        <v>43.962</v>
      </c>
      <c r="O210" s="43">
        <v>38.102</v>
      </c>
    </row>
    <row r="211" spans="1:15" s="57" customFormat="1" ht="22.5">
      <c r="A211" s="4">
        <f t="shared" si="27"/>
        <v>190</v>
      </c>
      <c r="B211" s="3" t="s">
        <v>212</v>
      </c>
      <c r="C211" s="17" t="s">
        <v>538</v>
      </c>
      <c r="D211" s="4">
        <v>1964</v>
      </c>
      <c r="E211" s="16">
        <v>3572.3</v>
      </c>
      <c r="F211" s="16">
        <v>3526</v>
      </c>
      <c r="G211" s="16">
        <v>3129</v>
      </c>
      <c r="H211" s="17" t="s">
        <v>89</v>
      </c>
      <c r="I211" s="11">
        <v>285.888</v>
      </c>
      <c r="J211" s="11">
        <f t="shared" si="24"/>
        <v>202.32293759999996</v>
      </c>
      <c r="K211" s="153">
        <f t="shared" si="25"/>
        <v>69.27066239999999</v>
      </c>
      <c r="L211" s="153"/>
      <c r="M211" s="10">
        <f t="shared" si="26"/>
        <v>14.294399999999998</v>
      </c>
      <c r="N211" s="104">
        <v>61.388</v>
      </c>
      <c r="O211" s="43">
        <v>53.052</v>
      </c>
    </row>
    <row r="212" spans="1:15" s="57" customFormat="1" ht="22.5">
      <c r="A212" s="4">
        <f t="shared" si="27"/>
        <v>191</v>
      </c>
      <c r="B212" s="3" t="s">
        <v>213</v>
      </c>
      <c r="C212" s="17" t="s">
        <v>538</v>
      </c>
      <c r="D212" s="4">
        <v>1968</v>
      </c>
      <c r="E212" s="16">
        <v>4448.8</v>
      </c>
      <c r="F212" s="16">
        <v>4384.6</v>
      </c>
      <c r="G212" s="16">
        <v>4061.2</v>
      </c>
      <c r="H212" s="17" t="s">
        <v>88</v>
      </c>
      <c r="I212" s="11">
        <v>575.907</v>
      </c>
      <c r="J212" s="11">
        <f t="shared" si="24"/>
        <v>407.56938390000005</v>
      </c>
      <c r="K212" s="153">
        <f t="shared" si="25"/>
        <v>139.5422661</v>
      </c>
      <c r="L212" s="153"/>
      <c r="M212" s="10">
        <f t="shared" si="26"/>
        <v>28.795350000000003</v>
      </c>
      <c r="N212" s="104">
        <v>77.609</v>
      </c>
      <c r="O212" s="43">
        <v>65.485</v>
      </c>
    </row>
    <row r="213" spans="1:15" s="57" customFormat="1" ht="12.75">
      <c r="A213" s="4">
        <f t="shared" si="27"/>
        <v>192</v>
      </c>
      <c r="B213" s="3" t="s">
        <v>214</v>
      </c>
      <c r="C213" s="17" t="s">
        <v>538</v>
      </c>
      <c r="D213" s="4">
        <v>1967</v>
      </c>
      <c r="E213" s="16">
        <v>6241.3</v>
      </c>
      <c r="F213" s="16">
        <v>6147.05</v>
      </c>
      <c r="G213" s="16">
        <v>5263.9</v>
      </c>
      <c r="H213" s="46" t="s">
        <v>448</v>
      </c>
      <c r="I213" s="11">
        <v>1179.98</v>
      </c>
      <c r="J213" s="11">
        <f t="shared" si="24"/>
        <v>835.0718459999999</v>
      </c>
      <c r="K213" s="153">
        <f t="shared" si="25"/>
        <v>285.909154</v>
      </c>
      <c r="L213" s="153"/>
      <c r="M213" s="10">
        <f t="shared" si="26"/>
        <v>58.998999999999995</v>
      </c>
      <c r="N213" s="104">
        <v>97.849</v>
      </c>
      <c r="O213" s="43">
        <v>83.746</v>
      </c>
    </row>
    <row r="214" spans="1:15" s="57" customFormat="1" ht="22.5">
      <c r="A214" s="4">
        <f t="shared" si="27"/>
        <v>193</v>
      </c>
      <c r="B214" s="3" t="s">
        <v>215</v>
      </c>
      <c r="C214" s="17" t="s">
        <v>538</v>
      </c>
      <c r="D214" s="4">
        <v>1970</v>
      </c>
      <c r="E214" s="12">
        <v>5842.3</v>
      </c>
      <c r="F214" s="12">
        <v>5762.6</v>
      </c>
      <c r="G214" s="12">
        <v>5396</v>
      </c>
      <c r="H214" s="17" t="s">
        <v>450</v>
      </c>
      <c r="I214" s="11">
        <v>1226.922</v>
      </c>
      <c r="J214" s="11">
        <f t="shared" si="24"/>
        <v>868.2926994</v>
      </c>
      <c r="K214" s="153">
        <f t="shared" si="25"/>
        <v>297.28320060000004</v>
      </c>
      <c r="L214" s="153"/>
      <c r="M214" s="10">
        <f t="shared" si="26"/>
        <v>61.34610000000001</v>
      </c>
      <c r="N214" s="104">
        <v>101.921</v>
      </c>
      <c r="O214" s="43">
        <v>88.194</v>
      </c>
    </row>
    <row r="215" spans="1:15" s="57" customFormat="1" ht="22.5">
      <c r="A215" s="4">
        <f t="shared" si="27"/>
        <v>194</v>
      </c>
      <c r="B215" s="3" t="s">
        <v>216</v>
      </c>
      <c r="C215" s="17" t="s">
        <v>538</v>
      </c>
      <c r="D215" s="4">
        <v>1967</v>
      </c>
      <c r="E215" s="16">
        <v>3591.1</v>
      </c>
      <c r="F215" s="16">
        <v>3538.3</v>
      </c>
      <c r="G215" s="16">
        <v>3084.4</v>
      </c>
      <c r="H215" s="17" t="s">
        <v>88</v>
      </c>
      <c r="I215" s="11">
        <v>571.184</v>
      </c>
      <c r="J215" s="11">
        <f t="shared" si="24"/>
        <v>404.22691679999997</v>
      </c>
      <c r="K215" s="153">
        <f t="shared" si="25"/>
        <v>138.3978832</v>
      </c>
      <c r="L215" s="153"/>
      <c r="M215" s="10">
        <f t="shared" si="26"/>
        <v>28.5592</v>
      </c>
      <c r="N215" s="104">
        <v>57.55</v>
      </c>
      <c r="O215" s="43">
        <v>47.467</v>
      </c>
    </row>
    <row r="216" spans="1:15" s="57" customFormat="1" ht="22.5">
      <c r="A216" s="4">
        <f t="shared" si="27"/>
        <v>195</v>
      </c>
      <c r="B216" s="3" t="s">
        <v>217</v>
      </c>
      <c r="C216" s="17" t="s">
        <v>538</v>
      </c>
      <c r="D216" s="4">
        <v>1972</v>
      </c>
      <c r="E216" s="16">
        <v>6092.8</v>
      </c>
      <c r="F216" s="16">
        <v>6008.5</v>
      </c>
      <c r="G216" s="16">
        <v>5464.3</v>
      </c>
      <c r="H216" s="17" t="s">
        <v>89</v>
      </c>
      <c r="I216" s="11">
        <v>298.189</v>
      </c>
      <c r="J216" s="11">
        <f t="shared" si="24"/>
        <v>211.02835530000002</v>
      </c>
      <c r="K216" s="153">
        <f t="shared" si="25"/>
        <v>72.2511947</v>
      </c>
      <c r="L216" s="153"/>
      <c r="M216" s="10">
        <f t="shared" si="26"/>
        <v>14.909450000000001</v>
      </c>
      <c r="N216" s="104">
        <v>104.365</v>
      </c>
      <c r="O216" s="43">
        <v>-23.012</v>
      </c>
    </row>
    <row r="217" spans="1:15" s="57" customFormat="1" ht="12.75">
      <c r="A217" s="4">
        <f t="shared" si="27"/>
        <v>196</v>
      </c>
      <c r="B217" s="3" t="s">
        <v>218</v>
      </c>
      <c r="C217" s="17" t="s">
        <v>538</v>
      </c>
      <c r="D217" s="4">
        <v>1971</v>
      </c>
      <c r="E217" s="16">
        <v>4455.1</v>
      </c>
      <c r="F217" s="16">
        <v>4263.6</v>
      </c>
      <c r="G217" s="16">
        <v>3748.2</v>
      </c>
      <c r="H217" s="46" t="s">
        <v>448</v>
      </c>
      <c r="I217" s="11">
        <v>580.62</v>
      </c>
      <c r="J217" s="11">
        <f t="shared" si="24"/>
        <v>410.904774</v>
      </c>
      <c r="K217" s="153">
        <f t="shared" si="25"/>
        <v>140.684226</v>
      </c>
      <c r="L217" s="153"/>
      <c r="M217" s="10">
        <f t="shared" si="26"/>
        <v>29.031</v>
      </c>
      <c r="N217" s="104">
        <v>69.759</v>
      </c>
      <c r="O217" s="43">
        <v>59.616</v>
      </c>
    </row>
    <row r="218" spans="1:15" s="57" customFormat="1" ht="12.75">
      <c r="A218" s="4">
        <f t="shared" si="27"/>
        <v>197</v>
      </c>
      <c r="B218" s="3" t="s">
        <v>219</v>
      </c>
      <c r="C218" s="17" t="s">
        <v>538</v>
      </c>
      <c r="D218" s="4">
        <v>1973</v>
      </c>
      <c r="E218" s="16">
        <v>2742.8</v>
      </c>
      <c r="F218" s="16">
        <v>2703.8</v>
      </c>
      <c r="G218" s="16">
        <v>2568.6</v>
      </c>
      <c r="H218" s="46" t="s">
        <v>448</v>
      </c>
      <c r="I218" s="11">
        <v>990.7</v>
      </c>
      <c r="J218" s="11">
        <f t="shared" si="24"/>
        <v>701.11839</v>
      </c>
      <c r="K218" s="153">
        <f t="shared" si="25"/>
        <v>240.04661</v>
      </c>
      <c r="L218" s="153"/>
      <c r="M218" s="10">
        <f t="shared" si="26"/>
        <v>49.535</v>
      </c>
      <c r="N218" s="104">
        <v>46.748</v>
      </c>
      <c r="O218" s="43">
        <v>38.442</v>
      </c>
    </row>
    <row r="219" spans="1:15" s="57" customFormat="1" ht="22.5">
      <c r="A219" s="4">
        <f t="shared" si="27"/>
        <v>198</v>
      </c>
      <c r="B219" s="3" t="s">
        <v>220</v>
      </c>
      <c r="C219" s="17" t="s">
        <v>538</v>
      </c>
      <c r="D219" s="4">
        <v>1973</v>
      </c>
      <c r="E219" s="16">
        <v>10721.3</v>
      </c>
      <c r="F219" s="16">
        <v>10453.1</v>
      </c>
      <c r="G219" s="16">
        <v>8743.3</v>
      </c>
      <c r="H219" s="5" t="s">
        <v>101</v>
      </c>
      <c r="I219" s="11">
        <v>1558.292</v>
      </c>
      <c r="J219" s="11">
        <f aca="true" t="shared" si="28" ref="J219:J250">(I219*70.77)/100</f>
        <v>1102.8032483999998</v>
      </c>
      <c r="K219" s="153">
        <f aca="true" t="shared" si="29" ref="K219:K250">(I219*24.23)/100</f>
        <v>377.5741516</v>
      </c>
      <c r="L219" s="153"/>
      <c r="M219" s="10">
        <f aca="true" t="shared" si="30" ref="M219:M250">(I219*5)/100</f>
        <v>77.9146</v>
      </c>
      <c r="N219" s="104">
        <v>165.793</v>
      </c>
      <c r="O219" s="43">
        <v>126.856</v>
      </c>
    </row>
    <row r="220" spans="1:15" s="57" customFormat="1" ht="22.5">
      <c r="A220" s="4">
        <f aca="true" t="shared" si="31" ref="A220:A251">A219+1</f>
        <v>199</v>
      </c>
      <c r="B220" s="3" t="s">
        <v>221</v>
      </c>
      <c r="C220" s="17" t="s">
        <v>538</v>
      </c>
      <c r="D220" s="4">
        <v>1970</v>
      </c>
      <c r="E220" s="16">
        <v>4473.5</v>
      </c>
      <c r="F220" s="16">
        <v>4254.4</v>
      </c>
      <c r="G220" s="16">
        <v>3786</v>
      </c>
      <c r="H220" s="17" t="s">
        <v>88</v>
      </c>
      <c r="I220" s="11">
        <v>571.094</v>
      </c>
      <c r="J220" s="11">
        <f t="shared" si="28"/>
        <v>404.16322379999997</v>
      </c>
      <c r="K220" s="153">
        <f t="shared" si="29"/>
        <v>138.3760762</v>
      </c>
      <c r="L220" s="153"/>
      <c r="M220" s="10">
        <f t="shared" si="30"/>
        <v>28.554700000000004</v>
      </c>
      <c r="N220" s="104">
        <v>71.436</v>
      </c>
      <c r="O220" s="43">
        <v>62.868</v>
      </c>
    </row>
    <row r="221" spans="1:15" s="57" customFormat="1" ht="22.5">
      <c r="A221" s="4">
        <f t="shared" si="31"/>
        <v>200</v>
      </c>
      <c r="B221" s="3" t="s">
        <v>40</v>
      </c>
      <c r="C221" s="17" t="s">
        <v>538</v>
      </c>
      <c r="D221" s="4">
        <v>1990</v>
      </c>
      <c r="E221" s="16">
        <v>14377.7</v>
      </c>
      <c r="F221" s="16">
        <v>14059</v>
      </c>
      <c r="G221" s="16">
        <v>11451.3</v>
      </c>
      <c r="H221" s="17" t="s">
        <v>88</v>
      </c>
      <c r="I221" s="11">
        <v>925.569</v>
      </c>
      <c r="J221" s="11">
        <f t="shared" si="28"/>
        <v>655.0251813</v>
      </c>
      <c r="K221" s="153">
        <f t="shared" si="29"/>
        <v>224.2653687</v>
      </c>
      <c r="L221" s="153"/>
      <c r="M221" s="10">
        <f t="shared" si="30"/>
        <v>46.27844999999999</v>
      </c>
      <c r="N221" s="104">
        <v>216.11</v>
      </c>
      <c r="O221" s="43">
        <v>144.695</v>
      </c>
    </row>
    <row r="222" spans="1:15" s="57" customFormat="1" ht="12.75">
      <c r="A222" s="4">
        <f t="shared" si="31"/>
        <v>201</v>
      </c>
      <c r="B222" s="3" t="s">
        <v>41</v>
      </c>
      <c r="C222" s="17" t="s">
        <v>538</v>
      </c>
      <c r="D222" s="4">
        <v>1980</v>
      </c>
      <c r="E222" s="16">
        <v>3966.3</v>
      </c>
      <c r="F222" s="16">
        <v>3756.7</v>
      </c>
      <c r="G222" s="16">
        <v>2441.9</v>
      </c>
      <c r="H222" s="46" t="s">
        <v>448</v>
      </c>
      <c r="I222" s="11">
        <v>288.4</v>
      </c>
      <c r="J222" s="11">
        <f t="shared" si="28"/>
        <v>204.10067999999995</v>
      </c>
      <c r="K222" s="153">
        <f t="shared" si="29"/>
        <v>69.87931999999999</v>
      </c>
      <c r="L222" s="153"/>
      <c r="M222" s="10">
        <f t="shared" si="30"/>
        <v>14.42</v>
      </c>
      <c r="N222" s="104">
        <v>45.564</v>
      </c>
      <c r="O222" s="43">
        <v>37.202</v>
      </c>
    </row>
    <row r="223" spans="1:15" s="57" customFormat="1" ht="22.5">
      <c r="A223" s="4">
        <f t="shared" si="31"/>
        <v>202</v>
      </c>
      <c r="B223" s="3" t="s">
        <v>42</v>
      </c>
      <c r="C223" s="17" t="s">
        <v>538</v>
      </c>
      <c r="D223" s="4">
        <v>1969</v>
      </c>
      <c r="E223" s="16">
        <v>5324.2</v>
      </c>
      <c r="F223" s="16">
        <v>4433.2</v>
      </c>
      <c r="G223" s="16">
        <v>3344.8</v>
      </c>
      <c r="H223" s="17" t="s">
        <v>449</v>
      </c>
      <c r="I223" s="11">
        <v>2232.4</v>
      </c>
      <c r="J223" s="11">
        <f t="shared" si="28"/>
        <v>1579.86948</v>
      </c>
      <c r="K223" s="153">
        <f t="shared" si="29"/>
        <v>540.91052</v>
      </c>
      <c r="L223" s="153"/>
      <c r="M223" s="10">
        <f t="shared" si="30"/>
        <v>111.62</v>
      </c>
      <c r="N223" s="104">
        <v>62.266</v>
      </c>
      <c r="O223" s="43">
        <v>52.313</v>
      </c>
    </row>
    <row r="224" spans="1:15" s="57" customFormat="1" ht="22.5">
      <c r="A224" s="4">
        <f t="shared" si="31"/>
        <v>203</v>
      </c>
      <c r="B224" s="3" t="s">
        <v>43</v>
      </c>
      <c r="C224" s="17" t="s">
        <v>538</v>
      </c>
      <c r="D224" s="4">
        <v>1969</v>
      </c>
      <c r="E224" s="16">
        <v>5292.8</v>
      </c>
      <c r="F224" s="16">
        <v>4412.3</v>
      </c>
      <c r="G224" s="16">
        <v>4064.7</v>
      </c>
      <c r="H224" s="17" t="s">
        <v>88</v>
      </c>
      <c r="I224" s="11">
        <v>557.889</v>
      </c>
      <c r="J224" s="11">
        <f t="shared" si="28"/>
        <v>394.8180453</v>
      </c>
      <c r="K224" s="153">
        <f t="shared" si="29"/>
        <v>135.1765047</v>
      </c>
      <c r="L224" s="153"/>
      <c r="M224" s="10">
        <f t="shared" si="30"/>
        <v>27.894450000000003</v>
      </c>
      <c r="N224" s="104">
        <v>75.739</v>
      </c>
      <c r="O224" s="106">
        <v>-288.88</v>
      </c>
    </row>
    <row r="225" spans="1:15" s="57" customFormat="1" ht="12.75">
      <c r="A225" s="4">
        <f t="shared" si="31"/>
        <v>204</v>
      </c>
      <c r="B225" s="3" t="s">
        <v>44</v>
      </c>
      <c r="C225" s="17" t="s">
        <v>538</v>
      </c>
      <c r="D225" s="4">
        <v>1986</v>
      </c>
      <c r="E225" s="16">
        <v>7250.6</v>
      </c>
      <c r="F225" s="16">
        <v>7003.1</v>
      </c>
      <c r="G225" s="16">
        <v>6314.4</v>
      </c>
      <c r="H225" s="46" t="s">
        <v>448</v>
      </c>
      <c r="I225" s="11">
        <v>430.053</v>
      </c>
      <c r="J225" s="11">
        <f t="shared" si="28"/>
        <v>304.3485081</v>
      </c>
      <c r="K225" s="153">
        <f t="shared" si="29"/>
        <v>104.2018419</v>
      </c>
      <c r="L225" s="153"/>
      <c r="M225" s="10">
        <f t="shared" si="30"/>
        <v>21.50265</v>
      </c>
      <c r="N225" s="104">
        <v>121.927</v>
      </c>
      <c r="O225" s="43">
        <v>105.454</v>
      </c>
    </row>
    <row r="226" spans="1:15" s="57" customFormat="1" ht="12.75">
      <c r="A226" s="4">
        <f t="shared" si="31"/>
        <v>205</v>
      </c>
      <c r="B226" s="3" t="s">
        <v>45</v>
      </c>
      <c r="C226" s="17" t="s">
        <v>538</v>
      </c>
      <c r="D226" s="4">
        <v>1968</v>
      </c>
      <c r="E226" s="16">
        <v>5696.2</v>
      </c>
      <c r="F226" s="16">
        <v>5685.3</v>
      </c>
      <c r="G226" s="16">
        <v>4897.2</v>
      </c>
      <c r="H226" s="46" t="s">
        <v>448</v>
      </c>
      <c r="I226" s="11">
        <v>1359.877</v>
      </c>
      <c r="J226" s="11">
        <f t="shared" si="28"/>
        <v>962.3849528999999</v>
      </c>
      <c r="K226" s="153">
        <f t="shared" si="29"/>
        <v>329.49819709999997</v>
      </c>
      <c r="L226" s="153"/>
      <c r="M226" s="10">
        <f t="shared" si="30"/>
        <v>67.99385000000001</v>
      </c>
      <c r="N226" s="104">
        <v>91.491</v>
      </c>
      <c r="O226" s="43">
        <v>80.226</v>
      </c>
    </row>
    <row r="227" spans="1:15" s="57" customFormat="1" ht="22.5">
      <c r="A227" s="4">
        <f t="shared" si="31"/>
        <v>206</v>
      </c>
      <c r="B227" s="3" t="s">
        <v>46</v>
      </c>
      <c r="C227" s="17" t="s">
        <v>538</v>
      </c>
      <c r="D227" s="4">
        <v>1971</v>
      </c>
      <c r="E227" s="16">
        <v>5737.9</v>
      </c>
      <c r="F227" s="16">
        <v>5737.9</v>
      </c>
      <c r="G227" s="16">
        <v>4940.3</v>
      </c>
      <c r="H227" s="17" t="s">
        <v>88</v>
      </c>
      <c r="I227" s="11">
        <v>564.302</v>
      </c>
      <c r="J227" s="11">
        <f t="shared" si="28"/>
        <v>399.3565254</v>
      </c>
      <c r="K227" s="153">
        <f t="shared" si="29"/>
        <v>136.7303746</v>
      </c>
      <c r="L227" s="153"/>
      <c r="M227" s="10">
        <f t="shared" si="30"/>
        <v>28.215100000000003</v>
      </c>
      <c r="N227" s="104">
        <v>76.688</v>
      </c>
      <c r="O227" s="43">
        <v>67.714</v>
      </c>
    </row>
    <row r="228" spans="1:15" s="57" customFormat="1" ht="22.5">
      <c r="A228" s="4">
        <f t="shared" si="31"/>
        <v>207</v>
      </c>
      <c r="B228" s="3" t="s">
        <v>47</v>
      </c>
      <c r="C228" s="17" t="s">
        <v>538</v>
      </c>
      <c r="D228" s="4">
        <v>1975</v>
      </c>
      <c r="E228" s="12">
        <v>10633.3</v>
      </c>
      <c r="F228" s="12">
        <v>10375.3</v>
      </c>
      <c r="G228" s="12">
        <v>9562.3</v>
      </c>
      <c r="H228" s="17" t="s">
        <v>92</v>
      </c>
      <c r="I228" s="11">
        <v>2378.346</v>
      </c>
      <c r="J228" s="11">
        <f t="shared" si="28"/>
        <v>1683.1554642</v>
      </c>
      <c r="K228" s="153">
        <f t="shared" si="29"/>
        <v>576.2732358000001</v>
      </c>
      <c r="L228" s="153"/>
      <c r="M228" s="10">
        <f t="shared" si="30"/>
        <v>118.9173</v>
      </c>
      <c r="N228" s="104">
        <v>183.296</v>
      </c>
      <c r="O228" s="43">
        <v>138.496</v>
      </c>
    </row>
    <row r="229" spans="1:15" s="57" customFormat="1" ht="22.5">
      <c r="A229" s="4">
        <f t="shared" si="31"/>
        <v>208</v>
      </c>
      <c r="B229" s="3" t="s">
        <v>48</v>
      </c>
      <c r="C229" s="17" t="s">
        <v>538</v>
      </c>
      <c r="D229" s="4">
        <v>1989</v>
      </c>
      <c r="E229" s="16">
        <v>5721</v>
      </c>
      <c r="F229" s="16">
        <v>5489.7</v>
      </c>
      <c r="G229" s="16">
        <v>4858.8</v>
      </c>
      <c r="H229" s="17" t="s">
        <v>93</v>
      </c>
      <c r="I229" s="11">
        <v>2222.303</v>
      </c>
      <c r="J229" s="11">
        <f t="shared" si="28"/>
        <v>1572.7238330999999</v>
      </c>
      <c r="K229" s="153">
        <f t="shared" si="29"/>
        <v>538.4640168999999</v>
      </c>
      <c r="L229" s="153"/>
      <c r="M229" s="10">
        <f t="shared" si="30"/>
        <v>111.11515</v>
      </c>
      <c r="N229" s="104">
        <v>90.56</v>
      </c>
      <c r="O229" s="43">
        <v>80.959</v>
      </c>
    </row>
    <row r="230" spans="1:15" s="57" customFormat="1" ht="22.5">
      <c r="A230" s="4">
        <f t="shared" si="31"/>
        <v>209</v>
      </c>
      <c r="B230" s="3" t="s">
        <v>49</v>
      </c>
      <c r="C230" s="17" t="s">
        <v>538</v>
      </c>
      <c r="D230" s="4">
        <v>1991</v>
      </c>
      <c r="E230" s="16">
        <v>6637</v>
      </c>
      <c r="F230" s="16">
        <v>6479.1</v>
      </c>
      <c r="G230" s="16">
        <v>5667.3</v>
      </c>
      <c r="H230" s="17" t="s">
        <v>89</v>
      </c>
      <c r="I230" s="11">
        <v>363.454</v>
      </c>
      <c r="J230" s="11">
        <f t="shared" si="28"/>
        <v>257.2163958</v>
      </c>
      <c r="K230" s="153">
        <f t="shared" si="29"/>
        <v>88.0649042</v>
      </c>
      <c r="L230" s="153"/>
      <c r="M230" s="10">
        <f t="shared" si="30"/>
        <v>18.1727</v>
      </c>
      <c r="N230" s="104">
        <v>107.783</v>
      </c>
      <c r="O230" s="43">
        <v>79.185</v>
      </c>
    </row>
    <row r="231" spans="1:15" s="57" customFormat="1" ht="22.5">
      <c r="A231" s="4">
        <f t="shared" si="31"/>
        <v>210</v>
      </c>
      <c r="B231" s="3" t="s">
        <v>50</v>
      </c>
      <c r="C231" s="17" t="s">
        <v>538</v>
      </c>
      <c r="D231" s="4">
        <v>1977</v>
      </c>
      <c r="E231" s="16">
        <v>18929.7</v>
      </c>
      <c r="F231" s="16">
        <v>18224.2</v>
      </c>
      <c r="G231" s="16">
        <v>15866.6</v>
      </c>
      <c r="H231" s="17" t="s">
        <v>458</v>
      </c>
      <c r="I231" s="11">
        <v>10978.4</v>
      </c>
      <c r="J231" s="11">
        <f t="shared" si="28"/>
        <v>7769.413679999999</v>
      </c>
      <c r="K231" s="153">
        <f t="shared" si="29"/>
        <v>2660.06632</v>
      </c>
      <c r="L231" s="153"/>
      <c r="M231" s="10">
        <f t="shared" si="30"/>
        <v>548.92</v>
      </c>
      <c r="N231" s="104">
        <v>303.96</v>
      </c>
      <c r="O231" s="43">
        <v>-266.335</v>
      </c>
    </row>
    <row r="232" spans="1:15" s="57" customFormat="1" ht="22.5">
      <c r="A232" s="4">
        <f t="shared" si="31"/>
        <v>211</v>
      </c>
      <c r="B232" s="3" t="s">
        <v>51</v>
      </c>
      <c r="C232" s="17" t="s">
        <v>538</v>
      </c>
      <c r="D232" s="4">
        <v>1975</v>
      </c>
      <c r="E232" s="16">
        <v>5824.5</v>
      </c>
      <c r="F232" s="16">
        <v>5595</v>
      </c>
      <c r="G232" s="16">
        <v>5093.6</v>
      </c>
      <c r="H232" s="5" t="s">
        <v>101</v>
      </c>
      <c r="I232" s="11">
        <v>1345.8</v>
      </c>
      <c r="J232" s="11">
        <f t="shared" si="28"/>
        <v>952.4226599999998</v>
      </c>
      <c r="K232" s="153">
        <f t="shared" si="29"/>
        <v>326.08734</v>
      </c>
      <c r="L232" s="153"/>
      <c r="M232" s="10">
        <f t="shared" si="30"/>
        <v>67.29</v>
      </c>
      <c r="N232" s="104">
        <v>96.219</v>
      </c>
      <c r="O232" s="43">
        <v>82.881</v>
      </c>
    </row>
    <row r="233" spans="1:15" s="57" customFormat="1" ht="22.5">
      <c r="A233" s="4">
        <f t="shared" si="31"/>
        <v>212</v>
      </c>
      <c r="B233" s="3" t="s">
        <v>52</v>
      </c>
      <c r="C233" s="17" t="s">
        <v>538</v>
      </c>
      <c r="D233" s="4">
        <v>1972</v>
      </c>
      <c r="E233" s="16">
        <v>2718.1</v>
      </c>
      <c r="F233" s="16">
        <v>2677.9</v>
      </c>
      <c r="G233" s="16">
        <v>2318.9</v>
      </c>
      <c r="H233" s="17" t="s">
        <v>93</v>
      </c>
      <c r="I233" s="11">
        <v>435.588</v>
      </c>
      <c r="J233" s="11">
        <f t="shared" si="28"/>
        <v>308.2656276</v>
      </c>
      <c r="K233" s="153">
        <f t="shared" si="29"/>
        <v>105.5429724</v>
      </c>
      <c r="L233" s="153"/>
      <c r="M233" s="10">
        <f t="shared" si="30"/>
        <v>21.7794</v>
      </c>
      <c r="N233" s="104">
        <v>44.322</v>
      </c>
      <c r="O233" s="43">
        <v>36.903</v>
      </c>
    </row>
    <row r="234" spans="1:15" s="57" customFormat="1" ht="22.5">
      <c r="A234" s="4">
        <f t="shared" si="31"/>
        <v>213</v>
      </c>
      <c r="B234" s="3" t="s">
        <v>53</v>
      </c>
      <c r="C234" s="17" t="s">
        <v>538</v>
      </c>
      <c r="D234" s="4">
        <v>1971</v>
      </c>
      <c r="E234" s="16">
        <v>10607.4</v>
      </c>
      <c r="F234" s="16">
        <v>10409.6</v>
      </c>
      <c r="G234" s="16">
        <v>9464.9</v>
      </c>
      <c r="H234" s="17" t="s">
        <v>95</v>
      </c>
      <c r="I234" s="11">
        <v>209.104</v>
      </c>
      <c r="J234" s="11">
        <f t="shared" si="28"/>
        <v>147.9829008</v>
      </c>
      <c r="K234" s="153">
        <f t="shared" si="29"/>
        <v>50.665899200000005</v>
      </c>
      <c r="L234" s="153"/>
      <c r="M234" s="10">
        <f t="shared" si="30"/>
        <v>10.4552</v>
      </c>
      <c r="N234" s="104">
        <v>181.118</v>
      </c>
      <c r="O234" s="43">
        <v>154.246</v>
      </c>
    </row>
    <row r="235" spans="1:15" s="57" customFormat="1" ht="22.5">
      <c r="A235" s="4">
        <f t="shared" si="31"/>
        <v>214</v>
      </c>
      <c r="B235" s="3" t="s">
        <v>222</v>
      </c>
      <c r="C235" s="17" t="s">
        <v>538</v>
      </c>
      <c r="D235" s="4">
        <v>1983</v>
      </c>
      <c r="E235" s="48">
        <v>2918.3</v>
      </c>
      <c r="F235" s="48">
        <v>2781.9</v>
      </c>
      <c r="G235" s="48">
        <v>2114</v>
      </c>
      <c r="H235" s="17" t="s">
        <v>88</v>
      </c>
      <c r="I235" s="11">
        <v>599.848</v>
      </c>
      <c r="J235" s="11">
        <f t="shared" si="28"/>
        <v>424.51242959999996</v>
      </c>
      <c r="K235" s="153">
        <f t="shared" si="29"/>
        <v>145.3431704</v>
      </c>
      <c r="L235" s="153"/>
      <c r="M235" s="10">
        <f t="shared" si="30"/>
        <v>29.992399999999996</v>
      </c>
      <c r="N235" s="104">
        <v>38.984</v>
      </c>
      <c r="O235" s="43">
        <v>33.652</v>
      </c>
    </row>
    <row r="236" spans="1:15" s="57" customFormat="1" ht="22.5">
      <c r="A236" s="4">
        <f t="shared" si="31"/>
        <v>215</v>
      </c>
      <c r="B236" s="3" t="s">
        <v>54</v>
      </c>
      <c r="C236" s="17" t="s">
        <v>538</v>
      </c>
      <c r="D236" s="4">
        <v>1983</v>
      </c>
      <c r="E236" s="48">
        <v>22844.8</v>
      </c>
      <c r="F236" s="48">
        <v>21573.1</v>
      </c>
      <c r="G236" s="48">
        <v>19782.2</v>
      </c>
      <c r="H236" s="17" t="s">
        <v>96</v>
      </c>
      <c r="I236" s="11">
        <v>3933.329</v>
      </c>
      <c r="J236" s="11">
        <f t="shared" si="28"/>
        <v>2783.6169333</v>
      </c>
      <c r="K236" s="153">
        <f t="shared" si="29"/>
        <v>953.0456167000001</v>
      </c>
      <c r="L236" s="153"/>
      <c r="M236" s="10">
        <f t="shared" si="30"/>
        <v>196.66645</v>
      </c>
      <c r="N236" s="104">
        <v>379.412</v>
      </c>
      <c r="O236" s="43">
        <v>335.609</v>
      </c>
    </row>
    <row r="237" spans="1:15" s="57" customFormat="1" ht="22.5">
      <c r="A237" s="4">
        <f t="shared" si="31"/>
        <v>216</v>
      </c>
      <c r="B237" s="3" t="s">
        <v>55</v>
      </c>
      <c r="C237" s="17" t="s">
        <v>538</v>
      </c>
      <c r="D237" s="4">
        <v>1977</v>
      </c>
      <c r="E237" s="48">
        <v>29129.7</v>
      </c>
      <c r="F237" s="48">
        <v>27935.3</v>
      </c>
      <c r="G237" s="48">
        <v>25128</v>
      </c>
      <c r="H237" s="17" t="s">
        <v>94</v>
      </c>
      <c r="I237" s="11">
        <v>3764.244</v>
      </c>
      <c r="J237" s="11">
        <f t="shared" si="28"/>
        <v>2663.9554787999996</v>
      </c>
      <c r="K237" s="153">
        <f t="shared" si="29"/>
        <v>912.0763212</v>
      </c>
      <c r="L237" s="153"/>
      <c r="M237" s="10">
        <f t="shared" si="30"/>
        <v>188.21220000000002</v>
      </c>
      <c r="N237" s="104">
        <v>473.949</v>
      </c>
      <c r="O237" s="43">
        <v>-352.047</v>
      </c>
    </row>
    <row r="238" spans="1:15" s="57" customFormat="1" ht="22.5">
      <c r="A238" s="4">
        <f t="shared" si="31"/>
        <v>217</v>
      </c>
      <c r="B238" s="3" t="s">
        <v>56</v>
      </c>
      <c r="C238" s="17" t="s">
        <v>538</v>
      </c>
      <c r="D238" s="4">
        <v>1969</v>
      </c>
      <c r="E238" s="48">
        <v>5310.8</v>
      </c>
      <c r="F238" s="48">
        <v>4415.8</v>
      </c>
      <c r="G238" s="48">
        <v>3823.8</v>
      </c>
      <c r="H238" s="17" t="s">
        <v>88</v>
      </c>
      <c r="I238" s="11">
        <v>564.302</v>
      </c>
      <c r="J238" s="11">
        <f t="shared" si="28"/>
        <v>399.3565254</v>
      </c>
      <c r="K238" s="153">
        <f t="shared" si="29"/>
        <v>136.7303746</v>
      </c>
      <c r="L238" s="153"/>
      <c r="M238" s="10">
        <f t="shared" si="30"/>
        <v>28.215100000000003</v>
      </c>
      <c r="N238" s="104">
        <v>72.15</v>
      </c>
      <c r="O238" s="43">
        <v>61.336</v>
      </c>
    </row>
    <row r="239" spans="1:15" s="57" customFormat="1" ht="12.75">
      <c r="A239" s="4">
        <f t="shared" si="31"/>
        <v>218</v>
      </c>
      <c r="B239" s="3" t="s">
        <v>57</v>
      </c>
      <c r="C239" s="17" t="s">
        <v>538</v>
      </c>
      <c r="D239" s="4">
        <v>1971</v>
      </c>
      <c r="E239" s="48">
        <v>2763.8</v>
      </c>
      <c r="F239" s="48">
        <v>2704.9</v>
      </c>
      <c r="G239" s="48">
        <v>2515.7</v>
      </c>
      <c r="H239" s="46" t="s">
        <v>448</v>
      </c>
      <c r="I239" s="11">
        <v>464.52</v>
      </c>
      <c r="J239" s="11">
        <f t="shared" si="28"/>
        <v>328.74080399999997</v>
      </c>
      <c r="K239" s="153">
        <f t="shared" si="29"/>
        <v>112.55319599999999</v>
      </c>
      <c r="L239" s="153"/>
      <c r="M239" s="10">
        <f t="shared" si="30"/>
        <v>23.226</v>
      </c>
      <c r="N239" s="104">
        <v>48.08</v>
      </c>
      <c r="O239" s="43">
        <v>41.233</v>
      </c>
    </row>
    <row r="240" spans="1:15" s="57" customFormat="1" ht="22.5">
      <c r="A240" s="4">
        <f t="shared" si="31"/>
        <v>219</v>
      </c>
      <c r="B240" s="3" t="s">
        <v>58</v>
      </c>
      <c r="C240" s="17" t="s">
        <v>538</v>
      </c>
      <c r="D240" s="4">
        <v>1978</v>
      </c>
      <c r="E240" s="48">
        <v>4145.3</v>
      </c>
      <c r="F240" s="48">
        <v>3938</v>
      </c>
      <c r="G240" s="48">
        <v>3078.7</v>
      </c>
      <c r="H240" s="17" t="s">
        <v>95</v>
      </c>
      <c r="I240" s="11">
        <v>153.829</v>
      </c>
      <c r="J240" s="11">
        <f t="shared" si="28"/>
        <v>108.8647833</v>
      </c>
      <c r="K240" s="153">
        <f t="shared" si="29"/>
        <v>37.272766700000005</v>
      </c>
      <c r="L240" s="153"/>
      <c r="M240" s="10">
        <f t="shared" si="30"/>
        <v>7.69145</v>
      </c>
      <c r="N240" s="104">
        <v>58.315</v>
      </c>
      <c r="O240" s="106">
        <v>-63.86</v>
      </c>
    </row>
    <row r="241" spans="1:15" s="57" customFormat="1" ht="22.5">
      <c r="A241" s="4">
        <f t="shared" si="31"/>
        <v>220</v>
      </c>
      <c r="B241" s="3" t="s">
        <v>59</v>
      </c>
      <c r="C241" s="17" t="s">
        <v>538</v>
      </c>
      <c r="D241" s="4">
        <v>1990</v>
      </c>
      <c r="E241" s="48">
        <v>7233.1</v>
      </c>
      <c r="F241" s="48">
        <v>6747.7</v>
      </c>
      <c r="G241" s="48">
        <v>5715.5</v>
      </c>
      <c r="H241" s="5" t="s">
        <v>101</v>
      </c>
      <c r="I241" s="11">
        <v>1725.667</v>
      </c>
      <c r="J241" s="11">
        <f t="shared" si="28"/>
        <v>1221.2545358999998</v>
      </c>
      <c r="K241" s="153">
        <f t="shared" si="29"/>
        <v>418.1291141</v>
      </c>
      <c r="L241" s="153"/>
      <c r="M241" s="10">
        <f t="shared" si="30"/>
        <v>86.28334999999998</v>
      </c>
      <c r="N241" s="104">
        <v>106.953</v>
      </c>
      <c r="O241" s="106">
        <v>95.11</v>
      </c>
    </row>
    <row r="242" spans="1:15" s="57" customFormat="1" ht="22.5">
      <c r="A242" s="4">
        <f t="shared" si="31"/>
        <v>221</v>
      </c>
      <c r="B242" s="3" t="s">
        <v>60</v>
      </c>
      <c r="C242" s="17" t="s">
        <v>538</v>
      </c>
      <c r="D242" s="4">
        <v>1984</v>
      </c>
      <c r="E242" s="48">
        <v>6310.6</v>
      </c>
      <c r="F242" s="48">
        <v>6263.2</v>
      </c>
      <c r="G242" s="48">
        <v>5554</v>
      </c>
      <c r="H242" s="17" t="s">
        <v>96</v>
      </c>
      <c r="I242" s="11">
        <v>1245.67</v>
      </c>
      <c r="J242" s="11">
        <f t="shared" si="28"/>
        <v>881.560659</v>
      </c>
      <c r="K242" s="153">
        <f t="shared" si="29"/>
        <v>301.825841</v>
      </c>
      <c r="L242" s="153"/>
      <c r="M242" s="10">
        <f t="shared" si="30"/>
        <v>62.283500000000004</v>
      </c>
      <c r="N242" s="104">
        <v>106.154</v>
      </c>
      <c r="O242" s="43">
        <v>90.772</v>
      </c>
    </row>
    <row r="243" spans="1:15" s="57" customFormat="1" ht="22.5">
      <c r="A243" s="4">
        <f t="shared" si="31"/>
        <v>222</v>
      </c>
      <c r="B243" s="3" t="s">
        <v>485</v>
      </c>
      <c r="C243" s="17" t="s">
        <v>539</v>
      </c>
      <c r="D243" s="4">
        <v>1983</v>
      </c>
      <c r="E243" s="16">
        <v>5633.9</v>
      </c>
      <c r="F243" s="62">
        <v>3525.4</v>
      </c>
      <c r="G243" s="16">
        <v>3050.07</v>
      </c>
      <c r="H243" s="17" t="s">
        <v>95</v>
      </c>
      <c r="I243" s="11">
        <v>2297.33</v>
      </c>
      <c r="J243" s="11">
        <f t="shared" si="28"/>
        <v>1625.820441</v>
      </c>
      <c r="K243" s="153">
        <f t="shared" si="29"/>
        <v>556.643059</v>
      </c>
      <c r="L243" s="153"/>
      <c r="M243" s="10">
        <f t="shared" si="30"/>
        <v>114.8665</v>
      </c>
      <c r="N243" s="104">
        <v>48.405</v>
      </c>
      <c r="O243" s="43">
        <v>16.891</v>
      </c>
    </row>
    <row r="244" spans="1:15" s="57" customFormat="1" ht="22.5">
      <c r="A244" s="4">
        <f t="shared" si="31"/>
        <v>223</v>
      </c>
      <c r="B244" s="3" t="s">
        <v>223</v>
      </c>
      <c r="C244" s="17" t="s">
        <v>539</v>
      </c>
      <c r="D244" s="4">
        <v>1972</v>
      </c>
      <c r="E244" s="16">
        <v>4302.6</v>
      </c>
      <c r="F244" s="62">
        <v>2628.1</v>
      </c>
      <c r="G244" s="16">
        <v>2397.4</v>
      </c>
      <c r="H244" s="17" t="s">
        <v>96</v>
      </c>
      <c r="I244" s="11">
        <v>677.653</v>
      </c>
      <c r="J244" s="11">
        <f t="shared" si="28"/>
        <v>479.5750281</v>
      </c>
      <c r="K244" s="153">
        <f t="shared" si="29"/>
        <v>164.1953219</v>
      </c>
      <c r="L244" s="153"/>
      <c r="M244" s="10">
        <f t="shared" si="30"/>
        <v>33.882650000000005</v>
      </c>
      <c r="N244" s="104">
        <v>36.079</v>
      </c>
      <c r="O244" s="43">
        <v>31.242</v>
      </c>
    </row>
    <row r="245" spans="1:15" s="57" customFormat="1" ht="33.75">
      <c r="A245" s="4">
        <f t="shared" si="31"/>
        <v>224</v>
      </c>
      <c r="B245" s="3" t="s">
        <v>224</v>
      </c>
      <c r="C245" s="17" t="s">
        <v>539</v>
      </c>
      <c r="D245" s="4">
        <v>1963</v>
      </c>
      <c r="E245" s="16">
        <v>3909.3</v>
      </c>
      <c r="F245" s="16">
        <v>2962.25</v>
      </c>
      <c r="G245" s="16">
        <v>946.8</v>
      </c>
      <c r="H245" s="17" t="s">
        <v>460</v>
      </c>
      <c r="I245" s="11">
        <v>3456.657</v>
      </c>
      <c r="J245" s="11">
        <f t="shared" si="28"/>
        <v>2446.2761588999997</v>
      </c>
      <c r="K245" s="153">
        <f t="shared" si="29"/>
        <v>837.5479911000001</v>
      </c>
      <c r="L245" s="153"/>
      <c r="M245" s="10">
        <f t="shared" si="30"/>
        <v>172.83285</v>
      </c>
      <c r="N245" s="104">
        <v>4.877</v>
      </c>
      <c r="O245" s="43">
        <v>3.428</v>
      </c>
    </row>
    <row r="246" spans="1:15" s="57" customFormat="1" ht="33.75">
      <c r="A246" s="4">
        <f t="shared" si="31"/>
        <v>225</v>
      </c>
      <c r="B246" s="3" t="s">
        <v>225</v>
      </c>
      <c r="C246" s="17" t="s">
        <v>539</v>
      </c>
      <c r="D246" s="4">
        <v>1963</v>
      </c>
      <c r="E246" s="16">
        <v>3894.1</v>
      </c>
      <c r="F246" s="16">
        <v>2547.1</v>
      </c>
      <c r="G246" s="16">
        <v>1347</v>
      </c>
      <c r="H246" s="17" t="s">
        <v>460</v>
      </c>
      <c r="I246" s="11">
        <v>3024.57</v>
      </c>
      <c r="J246" s="11">
        <f t="shared" si="28"/>
        <v>2140.488189</v>
      </c>
      <c r="K246" s="153">
        <f t="shared" si="29"/>
        <v>732.8533110000001</v>
      </c>
      <c r="L246" s="153"/>
      <c r="M246" s="10">
        <f t="shared" si="30"/>
        <v>151.2285</v>
      </c>
      <c r="N246" s="104">
        <v>10.855</v>
      </c>
      <c r="O246" s="43">
        <v>8.512</v>
      </c>
    </row>
    <row r="247" spans="1:15" s="57" customFormat="1" ht="33.75">
      <c r="A247" s="4">
        <f t="shared" si="31"/>
        <v>226</v>
      </c>
      <c r="B247" s="3" t="s">
        <v>226</v>
      </c>
      <c r="C247" s="17" t="s">
        <v>539</v>
      </c>
      <c r="D247" s="4">
        <v>1963</v>
      </c>
      <c r="E247" s="16">
        <v>3907.7</v>
      </c>
      <c r="F247" s="16">
        <v>2991.7</v>
      </c>
      <c r="G247" s="16">
        <v>916</v>
      </c>
      <c r="H247" s="17" t="s">
        <v>461</v>
      </c>
      <c r="I247" s="11">
        <v>6014.246</v>
      </c>
      <c r="J247" s="11">
        <f t="shared" si="28"/>
        <v>4256.2818942</v>
      </c>
      <c r="K247" s="153">
        <f t="shared" si="29"/>
        <v>1457.2518058</v>
      </c>
      <c r="L247" s="153"/>
      <c r="M247" s="10">
        <f t="shared" si="30"/>
        <v>300.71229999999997</v>
      </c>
      <c r="N247" s="104">
        <v>6.364</v>
      </c>
      <c r="O247" s="43">
        <v>4.459</v>
      </c>
    </row>
    <row r="248" spans="1:15" s="57" customFormat="1" ht="33.75">
      <c r="A248" s="4">
        <f t="shared" si="31"/>
        <v>227</v>
      </c>
      <c r="B248" s="3" t="s">
        <v>227</v>
      </c>
      <c r="C248" s="17" t="s">
        <v>539</v>
      </c>
      <c r="D248" s="4">
        <v>1963</v>
      </c>
      <c r="E248" s="16">
        <v>3936.5</v>
      </c>
      <c r="F248" s="16">
        <v>2051.28</v>
      </c>
      <c r="G248" s="16">
        <v>1885.22</v>
      </c>
      <c r="H248" s="17" t="s">
        <v>461</v>
      </c>
      <c r="I248" s="11">
        <v>2991.185</v>
      </c>
      <c r="J248" s="11">
        <f t="shared" si="28"/>
        <v>2116.8616245</v>
      </c>
      <c r="K248" s="153">
        <f t="shared" si="29"/>
        <v>724.7641255</v>
      </c>
      <c r="L248" s="153"/>
      <c r="M248" s="10">
        <f t="shared" si="30"/>
        <v>149.55925</v>
      </c>
      <c r="N248" s="104">
        <v>21.643</v>
      </c>
      <c r="O248" s="43">
        <v>19.273</v>
      </c>
    </row>
    <row r="249" spans="1:15" s="57" customFormat="1" ht="33.75">
      <c r="A249" s="4">
        <f t="shared" si="31"/>
        <v>228</v>
      </c>
      <c r="B249" s="3" t="s">
        <v>228</v>
      </c>
      <c r="C249" s="17" t="s">
        <v>539</v>
      </c>
      <c r="D249" s="4">
        <v>1964</v>
      </c>
      <c r="E249" s="16">
        <v>3945.9</v>
      </c>
      <c r="F249" s="16">
        <v>1994.8</v>
      </c>
      <c r="G249" s="16">
        <v>1959.1</v>
      </c>
      <c r="H249" s="17" t="s">
        <v>461</v>
      </c>
      <c r="I249" s="11">
        <v>5038.242</v>
      </c>
      <c r="J249" s="11">
        <f t="shared" si="28"/>
        <v>3565.5638633999997</v>
      </c>
      <c r="K249" s="153">
        <f t="shared" si="29"/>
        <v>1220.7660366</v>
      </c>
      <c r="L249" s="153"/>
      <c r="M249" s="10">
        <f t="shared" si="30"/>
        <v>251.91209999999998</v>
      </c>
      <c r="N249" s="104">
        <v>24.199</v>
      </c>
      <c r="O249" s="43">
        <v>19.663</v>
      </c>
    </row>
    <row r="250" spans="1:15" s="57" customFormat="1" ht="22.5">
      <c r="A250" s="4">
        <f t="shared" si="31"/>
        <v>229</v>
      </c>
      <c r="B250" s="3" t="s">
        <v>229</v>
      </c>
      <c r="C250" s="17" t="s">
        <v>540</v>
      </c>
      <c r="D250" s="4">
        <v>1973</v>
      </c>
      <c r="E250" s="16">
        <v>3987</v>
      </c>
      <c r="F250" s="16">
        <v>3926</v>
      </c>
      <c r="G250" s="16">
        <v>3729</v>
      </c>
      <c r="H250" s="46" t="s">
        <v>448</v>
      </c>
      <c r="I250" s="11">
        <v>3167.368</v>
      </c>
      <c r="J250" s="11">
        <f t="shared" si="28"/>
        <v>2241.5463336</v>
      </c>
      <c r="K250" s="153">
        <f t="shared" si="29"/>
        <v>767.4532664</v>
      </c>
      <c r="L250" s="153"/>
      <c r="M250" s="10">
        <f t="shared" si="30"/>
        <v>158.3684</v>
      </c>
      <c r="N250" s="104">
        <v>96.718</v>
      </c>
      <c r="O250" s="43">
        <v>84.758</v>
      </c>
    </row>
    <row r="251" spans="1:15" s="57" customFormat="1" ht="22.5">
      <c r="A251" s="4">
        <f t="shared" si="31"/>
        <v>230</v>
      </c>
      <c r="B251" s="3" t="s">
        <v>230</v>
      </c>
      <c r="C251" s="17" t="s">
        <v>575</v>
      </c>
      <c r="D251" s="4">
        <v>1971</v>
      </c>
      <c r="E251" s="16">
        <v>19550</v>
      </c>
      <c r="F251" s="16">
        <v>19550</v>
      </c>
      <c r="G251" s="16">
        <v>19550</v>
      </c>
      <c r="H251" s="5" t="s">
        <v>89</v>
      </c>
      <c r="I251" s="11">
        <v>658.669</v>
      </c>
      <c r="J251" s="11">
        <f aca="true" t="shared" si="32" ref="J251:J271">(I251*70.77)/100</f>
        <v>466.1400513</v>
      </c>
      <c r="K251" s="153">
        <f aca="true" t="shared" si="33" ref="K251:K261">(I251*24.23)/100</f>
        <v>159.5954987</v>
      </c>
      <c r="L251" s="153"/>
      <c r="M251" s="10">
        <f aca="true" t="shared" si="34" ref="M251:M271">(I251*5)/100</f>
        <v>32.93345</v>
      </c>
      <c r="N251" s="105" t="s">
        <v>596</v>
      </c>
      <c r="O251" s="43">
        <v>0</v>
      </c>
    </row>
    <row r="252" spans="1:15" s="57" customFormat="1" ht="12.75">
      <c r="A252" s="4">
        <f aca="true" t="shared" si="35" ref="A252:A271">A251+1</f>
        <v>231</v>
      </c>
      <c r="B252" s="3" t="s">
        <v>61</v>
      </c>
      <c r="C252" s="17" t="s">
        <v>541</v>
      </c>
      <c r="D252" s="4">
        <v>1971</v>
      </c>
      <c r="E252" s="16">
        <v>5803</v>
      </c>
      <c r="F252" s="16">
        <v>5803</v>
      </c>
      <c r="G252" s="16">
        <v>5803</v>
      </c>
      <c r="H252" s="46" t="s">
        <v>448</v>
      </c>
      <c r="I252" s="11">
        <v>740.926</v>
      </c>
      <c r="J252" s="11">
        <f t="shared" si="32"/>
        <v>524.3533302</v>
      </c>
      <c r="K252" s="153">
        <f t="shared" si="33"/>
        <v>179.52636980000003</v>
      </c>
      <c r="L252" s="153"/>
      <c r="M252" s="10">
        <f t="shared" si="34"/>
        <v>37.0463</v>
      </c>
      <c r="N252" s="105" t="s">
        <v>596</v>
      </c>
      <c r="O252" s="43">
        <v>0</v>
      </c>
    </row>
    <row r="253" spans="1:15" s="57" customFormat="1" ht="22.5">
      <c r="A253" s="4">
        <f t="shared" si="35"/>
        <v>232</v>
      </c>
      <c r="B253" s="3" t="s">
        <v>231</v>
      </c>
      <c r="C253" s="17" t="s">
        <v>576</v>
      </c>
      <c r="D253" s="4">
        <v>1968</v>
      </c>
      <c r="E253" s="16">
        <v>3271.8</v>
      </c>
      <c r="F253" s="16">
        <v>3271.8</v>
      </c>
      <c r="G253" s="16">
        <v>3271.8</v>
      </c>
      <c r="H253" s="17" t="s">
        <v>451</v>
      </c>
      <c r="I253" s="11">
        <v>612.619</v>
      </c>
      <c r="J253" s="11">
        <f t="shared" si="32"/>
        <v>433.5504663</v>
      </c>
      <c r="K253" s="153">
        <f t="shared" si="33"/>
        <v>148.4375837</v>
      </c>
      <c r="L253" s="153"/>
      <c r="M253" s="10">
        <f t="shared" si="34"/>
        <v>30.630950000000002</v>
      </c>
      <c r="N253" s="105" t="s">
        <v>596</v>
      </c>
      <c r="O253" s="43">
        <v>0</v>
      </c>
    </row>
    <row r="254" spans="1:15" s="57" customFormat="1" ht="22.5">
      <c r="A254" s="4">
        <f t="shared" si="35"/>
        <v>233</v>
      </c>
      <c r="B254" s="3" t="s">
        <v>232</v>
      </c>
      <c r="C254" s="17" t="s">
        <v>542</v>
      </c>
      <c r="D254" s="4">
        <v>1978</v>
      </c>
      <c r="E254" s="16">
        <v>4942.8</v>
      </c>
      <c r="F254" s="16">
        <v>4942.8</v>
      </c>
      <c r="G254" s="16">
        <v>4942.8</v>
      </c>
      <c r="H254" s="17" t="s">
        <v>577</v>
      </c>
      <c r="I254" s="11">
        <v>483.392</v>
      </c>
      <c r="J254" s="11">
        <f t="shared" si="32"/>
        <v>342.0965184</v>
      </c>
      <c r="K254" s="153">
        <f t="shared" si="33"/>
        <v>117.1258816</v>
      </c>
      <c r="L254" s="153"/>
      <c r="M254" s="10">
        <f t="shared" si="34"/>
        <v>24.1696</v>
      </c>
      <c r="N254" s="105" t="s">
        <v>596</v>
      </c>
      <c r="O254" s="43">
        <v>0</v>
      </c>
    </row>
    <row r="255" spans="1:15" s="57" customFormat="1" ht="22.5">
      <c r="A255" s="4">
        <f t="shared" si="35"/>
        <v>234</v>
      </c>
      <c r="B255" s="3" t="s">
        <v>62</v>
      </c>
      <c r="C255" s="17" t="s">
        <v>543</v>
      </c>
      <c r="D255" s="4">
        <v>1968</v>
      </c>
      <c r="E255" s="16">
        <v>4945</v>
      </c>
      <c r="F255" s="16">
        <v>4945</v>
      </c>
      <c r="G255" s="16">
        <v>4945</v>
      </c>
      <c r="H255" s="17" t="s">
        <v>89</v>
      </c>
      <c r="I255" s="11">
        <v>62.06</v>
      </c>
      <c r="J255" s="11">
        <f t="shared" si="32"/>
        <v>43.919862</v>
      </c>
      <c r="K255" s="153">
        <f t="shared" si="33"/>
        <v>15.037138</v>
      </c>
      <c r="L255" s="153"/>
      <c r="M255" s="10">
        <f t="shared" si="34"/>
        <v>3.103</v>
      </c>
      <c r="N255" s="105" t="s">
        <v>596</v>
      </c>
      <c r="O255" s="43">
        <v>0</v>
      </c>
    </row>
    <row r="256" spans="1:15" s="57" customFormat="1" ht="12.75">
      <c r="A256" s="4">
        <f t="shared" si="35"/>
        <v>235</v>
      </c>
      <c r="B256" s="3" t="s">
        <v>233</v>
      </c>
      <c r="C256" s="17" t="s">
        <v>518</v>
      </c>
      <c r="D256" s="4">
        <v>1968</v>
      </c>
      <c r="E256" s="16">
        <v>4056</v>
      </c>
      <c r="F256" s="16">
        <v>4056</v>
      </c>
      <c r="G256" s="16">
        <v>4056</v>
      </c>
      <c r="H256" s="46" t="s">
        <v>448</v>
      </c>
      <c r="I256" s="11">
        <v>4592.545</v>
      </c>
      <c r="J256" s="11">
        <f t="shared" si="32"/>
        <v>3250.1440964999997</v>
      </c>
      <c r="K256" s="153">
        <f t="shared" si="33"/>
        <v>1112.7736535000001</v>
      </c>
      <c r="L256" s="153"/>
      <c r="M256" s="10">
        <f t="shared" si="34"/>
        <v>229.62724999999998</v>
      </c>
      <c r="N256" s="105" t="s">
        <v>596</v>
      </c>
      <c r="O256" s="43">
        <v>0</v>
      </c>
    </row>
    <row r="257" spans="1:15" s="57" customFormat="1" ht="22.5">
      <c r="A257" s="4">
        <f t="shared" si="35"/>
        <v>236</v>
      </c>
      <c r="B257" s="3" t="s">
        <v>63</v>
      </c>
      <c r="C257" s="17" t="s">
        <v>544</v>
      </c>
      <c r="D257" s="4">
        <v>1980</v>
      </c>
      <c r="E257" s="16">
        <v>12856.1</v>
      </c>
      <c r="F257" s="16">
        <v>12856.1</v>
      </c>
      <c r="G257" s="16">
        <v>12856.1</v>
      </c>
      <c r="H257" s="17" t="s">
        <v>462</v>
      </c>
      <c r="I257" s="11">
        <v>713.154</v>
      </c>
      <c r="J257" s="11">
        <f t="shared" si="32"/>
        <v>504.6990858</v>
      </c>
      <c r="K257" s="153">
        <f t="shared" si="33"/>
        <v>172.7972142</v>
      </c>
      <c r="L257" s="153"/>
      <c r="M257" s="10">
        <f t="shared" si="34"/>
        <v>35.6577</v>
      </c>
      <c r="N257" s="105" t="s">
        <v>596</v>
      </c>
      <c r="O257" s="43">
        <v>0</v>
      </c>
    </row>
    <row r="258" spans="1:15" s="57" customFormat="1" ht="22.5">
      <c r="A258" s="4">
        <f t="shared" si="35"/>
        <v>237</v>
      </c>
      <c r="B258" s="3" t="s">
        <v>234</v>
      </c>
      <c r="C258" s="17" t="s">
        <v>578</v>
      </c>
      <c r="D258" s="4">
        <v>1976</v>
      </c>
      <c r="E258" s="16">
        <v>2654.9</v>
      </c>
      <c r="F258" s="16">
        <v>2654.9</v>
      </c>
      <c r="G258" s="16">
        <v>2654.9</v>
      </c>
      <c r="H258" s="5" t="s">
        <v>101</v>
      </c>
      <c r="I258" s="11">
        <v>276.564</v>
      </c>
      <c r="J258" s="11">
        <f t="shared" si="32"/>
        <v>195.72434280000002</v>
      </c>
      <c r="K258" s="153">
        <f t="shared" si="33"/>
        <v>67.01145720000001</v>
      </c>
      <c r="L258" s="153"/>
      <c r="M258" s="10">
        <f t="shared" si="34"/>
        <v>13.828200000000002</v>
      </c>
      <c r="N258" s="105" t="s">
        <v>596</v>
      </c>
      <c r="O258" s="43">
        <v>0</v>
      </c>
    </row>
    <row r="259" spans="1:15" s="57" customFormat="1" ht="12.75">
      <c r="A259" s="4">
        <f t="shared" si="35"/>
        <v>238</v>
      </c>
      <c r="B259" s="3" t="s">
        <v>235</v>
      </c>
      <c r="C259" s="17" t="s">
        <v>579</v>
      </c>
      <c r="D259" s="4">
        <v>1977</v>
      </c>
      <c r="E259" s="16">
        <v>1937.2</v>
      </c>
      <c r="F259" s="16">
        <v>1937.2</v>
      </c>
      <c r="G259" s="16">
        <v>1937.2</v>
      </c>
      <c r="H259" s="46" t="s">
        <v>448</v>
      </c>
      <c r="I259" s="11">
        <v>1900.971</v>
      </c>
      <c r="J259" s="11">
        <f t="shared" si="32"/>
        <v>1345.3171767</v>
      </c>
      <c r="K259" s="153">
        <f t="shared" si="33"/>
        <v>460.6052733</v>
      </c>
      <c r="L259" s="153"/>
      <c r="M259" s="10">
        <f t="shared" si="34"/>
        <v>95.04854999999999</v>
      </c>
      <c r="N259" s="105" t="s">
        <v>596</v>
      </c>
      <c r="O259" s="43">
        <v>0</v>
      </c>
    </row>
    <row r="260" spans="1:15" s="57" customFormat="1" ht="33.75">
      <c r="A260" s="4">
        <f t="shared" si="35"/>
        <v>239</v>
      </c>
      <c r="B260" s="3" t="s">
        <v>64</v>
      </c>
      <c r="C260" s="17" t="s">
        <v>580</v>
      </c>
      <c r="D260" s="4">
        <v>1977</v>
      </c>
      <c r="E260" s="16">
        <v>8188</v>
      </c>
      <c r="F260" s="16">
        <v>8188</v>
      </c>
      <c r="G260" s="16">
        <v>8188</v>
      </c>
      <c r="H260" s="17" t="s">
        <v>97</v>
      </c>
      <c r="I260" s="11">
        <v>986.579</v>
      </c>
      <c r="J260" s="11">
        <f t="shared" si="32"/>
        <v>698.2019583</v>
      </c>
      <c r="K260" s="153">
        <f t="shared" si="33"/>
        <v>239.04809170000001</v>
      </c>
      <c r="L260" s="153"/>
      <c r="M260" s="10">
        <f t="shared" si="34"/>
        <v>49.32894999999999</v>
      </c>
      <c r="N260" s="105" t="s">
        <v>596</v>
      </c>
      <c r="O260" s="43">
        <v>0</v>
      </c>
    </row>
    <row r="261" spans="1:15" s="57" customFormat="1" ht="12.75">
      <c r="A261" s="4">
        <f t="shared" si="35"/>
        <v>240</v>
      </c>
      <c r="B261" s="3" t="s">
        <v>65</v>
      </c>
      <c r="C261" s="17" t="s">
        <v>581</v>
      </c>
      <c r="D261" s="4">
        <v>1970</v>
      </c>
      <c r="E261" s="16">
        <v>4850</v>
      </c>
      <c r="F261" s="16">
        <v>4850</v>
      </c>
      <c r="G261" s="16">
        <v>4850</v>
      </c>
      <c r="H261" s="46" t="s">
        <v>448</v>
      </c>
      <c r="I261" s="11">
        <v>726.211</v>
      </c>
      <c r="J261" s="11">
        <f t="shared" si="32"/>
        <v>513.9395247</v>
      </c>
      <c r="K261" s="153">
        <f t="shared" si="33"/>
        <v>175.9609253</v>
      </c>
      <c r="L261" s="153"/>
      <c r="M261" s="10">
        <f t="shared" si="34"/>
        <v>36.310550000000006</v>
      </c>
      <c r="N261" s="105" t="s">
        <v>596</v>
      </c>
      <c r="O261" s="43">
        <v>0</v>
      </c>
    </row>
    <row r="262" spans="1:15" s="51" customFormat="1" ht="12.75">
      <c r="A262" s="4">
        <f t="shared" si="35"/>
        <v>241</v>
      </c>
      <c r="B262" s="5" t="s">
        <v>407</v>
      </c>
      <c r="C262" s="17" t="s">
        <v>538</v>
      </c>
      <c r="D262" s="43">
        <v>1975</v>
      </c>
      <c r="E262" s="44">
        <v>4423</v>
      </c>
      <c r="F262" s="44">
        <v>4419.2</v>
      </c>
      <c r="G262" s="44">
        <v>3579.6</v>
      </c>
      <c r="H262" s="46" t="s">
        <v>448</v>
      </c>
      <c r="I262" s="11">
        <v>1015.4</v>
      </c>
      <c r="J262" s="11">
        <f t="shared" si="32"/>
        <v>718.59858</v>
      </c>
      <c r="K262" s="178">
        <f aca="true" t="shared" si="36" ref="K262:K271">(I262*24.23)/100</f>
        <v>246.03142</v>
      </c>
      <c r="L262" s="178"/>
      <c r="M262" s="11">
        <f t="shared" si="34"/>
        <v>50.77</v>
      </c>
      <c r="N262" s="104">
        <v>66.835</v>
      </c>
      <c r="O262" s="43">
        <v>52.792</v>
      </c>
    </row>
    <row r="263" spans="1:15" s="51" customFormat="1" ht="12.75">
      <c r="A263" s="4">
        <f t="shared" si="35"/>
        <v>242</v>
      </c>
      <c r="B263" s="5" t="s">
        <v>408</v>
      </c>
      <c r="C263" s="17" t="s">
        <v>582</v>
      </c>
      <c r="D263" s="43">
        <v>1971</v>
      </c>
      <c r="E263" s="44">
        <v>4397.6</v>
      </c>
      <c r="F263" s="44">
        <v>4007.6</v>
      </c>
      <c r="G263" s="44">
        <v>4007.6</v>
      </c>
      <c r="H263" s="46" t="s">
        <v>448</v>
      </c>
      <c r="I263" s="11">
        <v>1382.8</v>
      </c>
      <c r="J263" s="11">
        <f t="shared" si="32"/>
        <v>978.6075599999999</v>
      </c>
      <c r="K263" s="178">
        <f t="shared" si="36"/>
        <v>335.05244</v>
      </c>
      <c r="L263" s="178"/>
      <c r="M263" s="11">
        <f t="shared" si="34"/>
        <v>69.14</v>
      </c>
      <c r="N263" s="105" t="s">
        <v>596</v>
      </c>
      <c r="O263" s="43">
        <v>0</v>
      </c>
    </row>
    <row r="264" spans="1:15" s="51" customFormat="1" ht="22.5">
      <c r="A264" s="4">
        <f t="shared" si="35"/>
        <v>243</v>
      </c>
      <c r="B264" s="5" t="s">
        <v>409</v>
      </c>
      <c r="C264" s="17" t="s">
        <v>583</v>
      </c>
      <c r="D264" s="43">
        <v>1971</v>
      </c>
      <c r="E264" s="44">
        <v>6017.4</v>
      </c>
      <c r="F264" s="44">
        <v>5870</v>
      </c>
      <c r="G264" s="44">
        <v>5870</v>
      </c>
      <c r="H264" s="49" t="s">
        <v>101</v>
      </c>
      <c r="I264" s="11">
        <v>1981.2</v>
      </c>
      <c r="J264" s="43">
        <f t="shared" si="32"/>
        <v>1402.09524</v>
      </c>
      <c r="K264" s="178">
        <f t="shared" si="36"/>
        <v>480.04476</v>
      </c>
      <c r="L264" s="178"/>
      <c r="M264" s="11">
        <f t="shared" si="34"/>
        <v>99.06</v>
      </c>
      <c r="N264" s="105" t="s">
        <v>596</v>
      </c>
      <c r="O264" s="43">
        <v>0</v>
      </c>
    </row>
    <row r="265" spans="1:15" s="51" customFormat="1" ht="12.75">
      <c r="A265" s="4">
        <f t="shared" si="35"/>
        <v>244</v>
      </c>
      <c r="B265" s="5" t="s">
        <v>410</v>
      </c>
      <c r="C265" s="17" t="s">
        <v>538</v>
      </c>
      <c r="D265" s="43">
        <v>1977</v>
      </c>
      <c r="E265" s="44">
        <v>10746.1</v>
      </c>
      <c r="F265" s="44">
        <v>10305</v>
      </c>
      <c r="G265" s="44">
        <v>8935</v>
      </c>
      <c r="H265" s="49" t="s">
        <v>411</v>
      </c>
      <c r="I265" s="11">
        <v>4896</v>
      </c>
      <c r="J265" s="43">
        <f t="shared" si="32"/>
        <v>3464.8992</v>
      </c>
      <c r="K265" s="178">
        <f t="shared" si="36"/>
        <v>1186.3008</v>
      </c>
      <c r="L265" s="178"/>
      <c r="M265" s="11">
        <f t="shared" si="34"/>
        <v>244.8</v>
      </c>
      <c r="N265" s="104">
        <v>179.05</v>
      </c>
      <c r="O265" s="43">
        <v>-958.797</v>
      </c>
    </row>
    <row r="266" spans="1:15" s="51" customFormat="1" ht="22.5">
      <c r="A266" s="4">
        <f t="shared" si="35"/>
        <v>245</v>
      </c>
      <c r="B266" s="5" t="s">
        <v>412</v>
      </c>
      <c r="C266" s="17" t="s">
        <v>538</v>
      </c>
      <c r="D266" s="43">
        <v>1971</v>
      </c>
      <c r="E266" s="44">
        <v>4423</v>
      </c>
      <c r="F266" s="44">
        <v>3074.5</v>
      </c>
      <c r="G266" s="44">
        <v>2149.8</v>
      </c>
      <c r="H266" s="17" t="s">
        <v>96</v>
      </c>
      <c r="I266" s="11">
        <v>564.7</v>
      </c>
      <c r="J266" s="11">
        <f t="shared" si="32"/>
        <v>399.63819</v>
      </c>
      <c r="K266" s="178">
        <f t="shared" si="36"/>
        <v>136.82681</v>
      </c>
      <c r="L266" s="178"/>
      <c r="M266" s="11">
        <f t="shared" si="34"/>
        <v>28.235</v>
      </c>
      <c r="N266" s="104">
        <v>40.378</v>
      </c>
      <c r="O266" s="43">
        <v>33.383</v>
      </c>
    </row>
    <row r="267" spans="1:15" s="51" customFormat="1" ht="22.5">
      <c r="A267" s="4">
        <f t="shared" si="35"/>
        <v>246</v>
      </c>
      <c r="B267" s="5" t="s">
        <v>413</v>
      </c>
      <c r="C267" s="17" t="s">
        <v>537</v>
      </c>
      <c r="D267" s="43">
        <v>1977</v>
      </c>
      <c r="E267" s="44">
        <v>8838.8</v>
      </c>
      <c r="F267" s="44">
        <v>7790.88</v>
      </c>
      <c r="G267" s="44">
        <v>6795.78</v>
      </c>
      <c r="H267" s="49" t="s">
        <v>463</v>
      </c>
      <c r="I267" s="11">
        <v>3775.2</v>
      </c>
      <c r="J267" s="11">
        <f t="shared" si="32"/>
        <v>2671.7090399999997</v>
      </c>
      <c r="K267" s="178">
        <f t="shared" si="36"/>
        <v>914.7309599999999</v>
      </c>
      <c r="L267" s="178"/>
      <c r="M267" s="11">
        <f t="shared" si="34"/>
        <v>188.76</v>
      </c>
      <c r="N267" s="104">
        <v>127.628</v>
      </c>
      <c r="O267" s="43">
        <v>-48.584</v>
      </c>
    </row>
    <row r="268" spans="1:15" s="51" customFormat="1" ht="12.75">
      <c r="A268" s="4">
        <f t="shared" si="35"/>
        <v>247</v>
      </c>
      <c r="B268" s="5" t="s">
        <v>414</v>
      </c>
      <c r="C268" s="17" t="s">
        <v>538</v>
      </c>
      <c r="D268" s="43">
        <v>1974</v>
      </c>
      <c r="E268" s="44">
        <v>2693.4</v>
      </c>
      <c r="F268" s="44">
        <v>2693.4</v>
      </c>
      <c r="G268" s="44">
        <v>2143.1</v>
      </c>
      <c r="H268" s="46" t="s">
        <v>448</v>
      </c>
      <c r="I268" s="11">
        <v>580.9</v>
      </c>
      <c r="J268" s="11">
        <f t="shared" si="32"/>
        <v>411.10292999999996</v>
      </c>
      <c r="K268" s="178">
        <f t="shared" si="36"/>
        <v>140.75207</v>
      </c>
      <c r="L268" s="178"/>
      <c r="M268" s="11">
        <f t="shared" si="34"/>
        <v>29.045</v>
      </c>
      <c r="N268" s="104">
        <v>38.736</v>
      </c>
      <c r="O268" s="106">
        <v>33.35</v>
      </c>
    </row>
    <row r="269" spans="1:15" s="51" customFormat="1" ht="12.75">
      <c r="A269" s="4">
        <f t="shared" si="35"/>
        <v>248</v>
      </c>
      <c r="B269" s="5" t="s">
        <v>415</v>
      </c>
      <c r="C269" s="17" t="s">
        <v>537</v>
      </c>
      <c r="D269" s="43">
        <v>1976</v>
      </c>
      <c r="E269" s="44">
        <v>27838.1</v>
      </c>
      <c r="F269" s="44">
        <v>22589.7</v>
      </c>
      <c r="G269" s="44">
        <v>20194.03</v>
      </c>
      <c r="H269" s="17" t="s">
        <v>71</v>
      </c>
      <c r="I269" s="11">
        <v>600</v>
      </c>
      <c r="J269" s="11">
        <f t="shared" si="32"/>
        <v>424.62</v>
      </c>
      <c r="K269" s="178">
        <f t="shared" si="36"/>
        <v>145.38</v>
      </c>
      <c r="L269" s="178"/>
      <c r="M269" s="11">
        <f t="shared" si="34"/>
        <v>30</v>
      </c>
      <c r="N269" s="104">
        <v>381.088</v>
      </c>
      <c r="O269" s="106">
        <v>127.94</v>
      </c>
    </row>
    <row r="270" spans="1:15" s="51" customFormat="1" ht="12.75">
      <c r="A270" s="4">
        <f t="shared" si="35"/>
        <v>249</v>
      </c>
      <c r="B270" s="5" t="s">
        <v>416</v>
      </c>
      <c r="C270" s="17" t="s">
        <v>538</v>
      </c>
      <c r="D270" s="43">
        <v>1975</v>
      </c>
      <c r="E270" s="44">
        <v>10622.7</v>
      </c>
      <c r="F270" s="44">
        <v>10305</v>
      </c>
      <c r="G270" s="44">
        <v>8935</v>
      </c>
      <c r="H270" s="46" t="s">
        <v>448</v>
      </c>
      <c r="I270" s="11">
        <v>1607</v>
      </c>
      <c r="J270" s="43">
        <f t="shared" si="32"/>
        <v>1137.2739</v>
      </c>
      <c r="K270" s="178">
        <f t="shared" si="36"/>
        <v>389.3761</v>
      </c>
      <c r="L270" s="178"/>
      <c r="M270" s="11">
        <f t="shared" si="34"/>
        <v>80.35</v>
      </c>
      <c r="N270" s="104">
        <v>165.881</v>
      </c>
      <c r="O270" s="43">
        <v>-1994.878</v>
      </c>
    </row>
    <row r="271" spans="1:15" s="51" customFormat="1" ht="22.5">
      <c r="A271" s="4">
        <f t="shared" si="35"/>
        <v>250</v>
      </c>
      <c r="B271" s="5" t="s">
        <v>417</v>
      </c>
      <c r="C271" s="17" t="s">
        <v>537</v>
      </c>
      <c r="D271" s="43">
        <v>1974</v>
      </c>
      <c r="E271" s="44">
        <v>4916.3</v>
      </c>
      <c r="F271" s="44">
        <v>4289.3</v>
      </c>
      <c r="G271" s="44">
        <v>3668.3</v>
      </c>
      <c r="H271" s="49" t="s">
        <v>88</v>
      </c>
      <c r="I271" s="11">
        <v>565.9</v>
      </c>
      <c r="J271" s="11">
        <f t="shared" si="32"/>
        <v>400.48742999999996</v>
      </c>
      <c r="K271" s="178">
        <f t="shared" si="36"/>
        <v>137.11757</v>
      </c>
      <c r="L271" s="178"/>
      <c r="M271" s="11">
        <f t="shared" si="34"/>
        <v>28.295</v>
      </c>
      <c r="N271" s="104">
        <v>69.27</v>
      </c>
      <c r="O271" s="43">
        <v>57.744</v>
      </c>
    </row>
    <row r="272" spans="1:15" s="61" customFormat="1" ht="12.75">
      <c r="A272" s="164" t="s">
        <v>66</v>
      </c>
      <c r="B272" s="164"/>
      <c r="C272" s="2"/>
      <c r="D272" s="53"/>
      <c r="E272" s="54">
        <f>SUM(E187:E271)</f>
        <v>688151.8099999998</v>
      </c>
      <c r="F272" s="54">
        <f>SUM(F187:F271)</f>
        <v>608587.03</v>
      </c>
      <c r="G272" s="54">
        <f>SUM(G187:G271)</f>
        <v>541760.21</v>
      </c>
      <c r="H272" s="54"/>
      <c r="I272" s="63">
        <f aca="true" t="shared" si="37" ref="I272:O272">SUM(I187:I271)</f>
        <v>122045.28600000001</v>
      </c>
      <c r="J272" s="55">
        <f t="shared" si="37"/>
        <v>86371.44890219998</v>
      </c>
      <c r="K272" s="180">
        <f>SUM(K187:K271)</f>
        <v>29571.572797800003</v>
      </c>
      <c r="L272" s="180"/>
      <c r="M272" s="55">
        <f t="shared" si="37"/>
        <v>6102.2643000000035</v>
      </c>
      <c r="N272" s="107">
        <f t="shared" si="37"/>
        <v>8290.665999999997</v>
      </c>
      <c r="O272" s="107">
        <f t="shared" si="37"/>
        <v>-1348.0140000000006</v>
      </c>
    </row>
    <row r="273" spans="1:15" s="61" customFormat="1" ht="12.75">
      <c r="A273" s="157" t="s">
        <v>70</v>
      </c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</row>
    <row r="274" spans="1:15" s="65" customFormat="1" ht="15">
      <c r="A274" s="7">
        <f>A271+1</f>
        <v>251</v>
      </c>
      <c r="B274" s="64" t="s">
        <v>236</v>
      </c>
      <c r="C274" s="17" t="s">
        <v>545</v>
      </c>
      <c r="D274" s="7">
        <v>1993</v>
      </c>
      <c r="E274" s="8">
        <f>+F274+123</f>
        <v>4755</v>
      </c>
      <c r="F274" s="8">
        <v>4632</v>
      </c>
      <c r="G274" s="8">
        <v>3955</v>
      </c>
      <c r="H274" s="46" t="s">
        <v>448</v>
      </c>
      <c r="I274" s="15">
        <v>234</v>
      </c>
      <c r="J274" s="14">
        <f aca="true" t="shared" si="38" ref="J274:J304">(I274*70.77)/100</f>
        <v>165.6018</v>
      </c>
      <c r="K274" s="182">
        <f aca="true" t="shared" si="39" ref="K274:K304">(I274*24.23)/100</f>
        <v>56.6982</v>
      </c>
      <c r="L274" s="182"/>
      <c r="M274" s="14">
        <f aca="true" t="shared" si="40" ref="M274:M304">(I274*5)/100</f>
        <v>11.7</v>
      </c>
      <c r="N274" s="104">
        <v>70.042</v>
      </c>
      <c r="O274" s="43">
        <v>62.818</v>
      </c>
    </row>
    <row r="275" spans="1:15" s="65" customFormat="1" ht="22.5">
      <c r="A275" s="7">
        <f aca="true" t="shared" si="41" ref="A275:A305">A274+1</f>
        <v>252</v>
      </c>
      <c r="B275" s="64" t="s">
        <v>237</v>
      </c>
      <c r="C275" s="17" t="s">
        <v>545</v>
      </c>
      <c r="D275" s="7">
        <v>1988</v>
      </c>
      <c r="E275" s="8">
        <f>+F275+157</f>
        <v>26222</v>
      </c>
      <c r="F275" s="8">
        <v>26065</v>
      </c>
      <c r="G275" s="8">
        <v>22622</v>
      </c>
      <c r="H275" s="17" t="s">
        <v>90</v>
      </c>
      <c r="I275" s="15">
        <v>721</v>
      </c>
      <c r="J275" s="14">
        <f t="shared" si="38"/>
        <v>510.25169999999997</v>
      </c>
      <c r="K275" s="182">
        <f t="shared" si="39"/>
        <v>174.69830000000002</v>
      </c>
      <c r="L275" s="182"/>
      <c r="M275" s="14">
        <f t="shared" si="40"/>
        <v>36.05</v>
      </c>
      <c r="N275" s="104">
        <v>430.974</v>
      </c>
      <c r="O275" s="43">
        <v>366.961</v>
      </c>
    </row>
    <row r="276" spans="1:15" s="65" customFormat="1" ht="15">
      <c r="A276" s="7">
        <f t="shared" si="41"/>
        <v>253</v>
      </c>
      <c r="B276" s="64" t="s">
        <v>238</v>
      </c>
      <c r="C276" s="17" t="s">
        <v>545</v>
      </c>
      <c r="D276" s="7">
        <v>1986</v>
      </c>
      <c r="E276" s="8">
        <f>+F276</f>
        <v>11215</v>
      </c>
      <c r="F276" s="8">
        <v>11215</v>
      </c>
      <c r="G276" s="8">
        <v>9070</v>
      </c>
      <c r="H276" s="17" t="s">
        <v>71</v>
      </c>
      <c r="I276" s="15">
        <v>618</v>
      </c>
      <c r="J276" s="14">
        <f t="shared" si="38"/>
        <v>437.3586</v>
      </c>
      <c r="K276" s="182">
        <f t="shared" si="39"/>
        <v>149.7414</v>
      </c>
      <c r="L276" s="182"/>
      <c r="M276" s="14">
        <f t="shared" si="40"/>
        <v>30.9</v>
      </c>
      <c r="N276" s="104">
        <v>169.891</v>
      </c>
      <c r="O276" s="43">
        <v>147.901</v>
      </c>
    </row>
    <row r="277" spans="1:15" s="65" customFormat="1" ht="22.5">
      <c r="A277" s="7">
        <f t="shared" si="41"/>
        <v>254</v>
      </c>
      <c r="B277" s="64" t="s">
        <v>239</v>
      </c>
      <c r="C277" s="17" t="s">
        <v>545</v>
      </c>
      <c r="D277" s="7">
        <v>1988</v>
      </c>
      <c r="E277" s="8">
        <f>+F277</f>
        <v>16622</v>
      </c>
      <c r="F277" s="8">
        <v>16622</v>
      </c>
      <c r="G277" s="8">
        <v>14303</v>
      </c>
      <c r="H277" s="5" t="s">
        <v>88</v>
      </c>
      <c r="I277" s="15">
        <v>551</v>
      </c>
      <c r="J277" s="14">
        <f t="shared" si="38"/>
        <v>389.94269999999995</v>
      </c>
      <c r="K277" s="182">
        <f t="shared" si="39"/>
        <v>133.5073</v>
      </c>
      <c r="L277" s="182"/>
      <c r="M277" s="14">
        <f t="shared" si="40"/>
        <v>27.55</v>
      </c>
      <c r="N277" s="104">
        <v>272.684</v>
      </c>
      <c r="O277" s="43">
        <v>220.419</v>
      </c>
    </row>
    <row r="278" spans="1:15" s="65" customFormat="1" ht="15">
      <c r="A278" s="7">
        <f t="shared" si="41"/>
        <v>255</v>
      </c>
      <c r="B278" s="64" t="s">
        <v>240</v>
      </c>
      <c r="C278" s="17" t="s">
        <v>545</v>
      </c>
      <c r="D278" s="7">
        <v>1987</v>
      </c>
      <c r="E278" s="8">
        <f>+F278+110</f>
        <v>7473</v>
      </c>
      <c r="F278" s="8">
        <v>7363</v>
      </c>
      <c r="G278" s="8">
        <v>5995</v>
      </c>
      <c r="H278" s="46" t="s">
        <v>448</v>
      </c>
      <c r="I278" s="15">
        <v>494</v>
      </c>
      <c r="J278" s="14">
        <f t="shared" si="38"/>
        <v>349.6038</v>
      </c>
      <c r="K278" s="182">
        <f t="shared" si="39"/>
        <v>119.6962</v>
      </c>
      <c r="L278" s="182"/>
      <c r="M278" s="14">
        <f t="shared" si="40"/>
        <v>24.7</v>
      </c>
      <c r="N278" s="104">
        <v>109.082</v>
      </c>
      <c r="O278" s="43">
        <v>93.137</v>
      </c>
    </row>
    <row r="279" spans="1:15" s="65" customFormat="1" ht="22.5">
      <c r="A279" s="7">
        <f t="shared" si="41"/>
        <v>256</v>
      </c>
      <c r="B279" s="64" t="s">
        <v>241</v>
      </c>
      <c r="C279" s="17" t="s">
        <v>545</v>
      </c>
      <c r="D279" s="7">
        <v>1988</v>
      </c>
      <c r="E279" s="8">
        <f>+F279</f>
        <v>7911</v>
      </c>
      <c r="F279" s="8">
        <v>7911</v>
      </c>
      <c r="G279" s="8">
        <v>6493</v>
      </c>
      <c r="H279" s="5" t="s">
        <v>88</v>
      </c>
      <c r="I279" s="15">
        <v>257</v>
      </c>
      <c r="J279" s="14">
        <f t="shared" si="38"/>
        <v>181.8789</v>
      </c>
      <c r="K279" s="182">
        <f t="shared" si="39"/>
        <v>62.2711</v>
      </c>
      <c r="L279" s="182"/>
      <c r="M279" s="14">
        <f t="shared" si="40"/>
        <v>12.85</v>
      </c>
      <c r="N279" s="104">
        <v>127.173</v>
      </c>
      <c r="O279" s="43">
        <v>110.051</v>
      </c>
    </row>
    <row r="280" spans="1:15" s="65" customFormat="1" ht="15">
      <c r="A280" s="7">
        <f t="shared" si="41"/>
        <v>257</v>
      </c>
      <c r="B280" s="64" t="s">
        <v>242</v>
      </c>
      <c r="C280" s="17" t="s">
        <v>545</v>
      </c>
      <c r="D280" s="7">
        <v>1995</v>
      </c>
      <c r="E280" s="8">
        <f>+F280+85</f>
        <v>8482</v>
      </c>
      <c r="F280" s="8">
        <v>8397</v>
      </c>
      <c r="G280" s="8">
        <v>8225</v>
      </c>
      <c r="H280" s="46" t="s">
        <v>448</v>
      </c>
      <c r="I280" s="15">
        <v>464</v>
      </c>
      <c r="J280" s="14">
        <f t="shared" si="38"/>
        <v>328.3728</v>
      </c>
      <c r="K280" s="182">
        <f t="shared" si="39"/>
        <v>112.4272</v>
      </c>
      <c r="L280" s="182"/>
      <c r="M280" s="14">
        <f t="shared" si="40"/>
        <v>23.2</v>
      </c>
      <c r="N280" s="104">
        <v>157.463</v>
      </c>
      <c r="O280" s="43">
        <v>109.305</v>
      </c>
    </row>
    <row r="281" spans="1:15" s="65" customFormat="1" ht="15">
      <c r="A281" s="7">
        <f t="shared" si="41"/>
        <v>258</v>
      </c>
      <c r="B281" s="64" t="s">
        <v>243</v>
      </c>
      <c r="C281" s="17" t="s">
        <v>545</v>
      </c>
      <c r="D281" s="7">
        <v>1989</v>
      </c>
      <c r="E281" s="8">
        <f>+F281+167</f>
        <v>16386</v>
      </c>
      <c r="F281" s="8">
        <v>16219</v>
      </c>
      <c r="G281" s="8">
        <v>13704</v>
      </c>
      <c r="H281" s="46" t="s">
        <v>448</v>
      </c>
      <c r="I281" s="15">
        <v>636</v>
      </c>
      <c r="J281" s="14">
        <f t="shared" si="38"/>
        <v>450.09719999999993</v>
      </c>
      <c r="K281" s="182">
        <f t="shared" si="39"/>
        <v>154.1028</v>
      </c>
      <c r="L281" s="182"/>
      <c r="M281" s="14">
        <f t="shared" si="40"/>
        <v>31.8</v>
      </c>
      <c r="N281" s="104">
        <v>262.725</v>
      </c>
      <c r="O281" s="43">
        <v>231.461</v>
      </c>
    </row>
    <row r="282" spans="1:15" s="65" customFormat="1" ht="15">
      <c r="A282" s="7">
        <f t="shared" si="41"/>
        <v>259</v>
      </c>
      <c r="B282" s="64" t="s">
        <v>244</v>
      </c>
      <c r="C282" s="17" t="s">
        <v>545</v>
      </c>
      <c r="D282" s="7">
        <v>1989</v>
      </c>
      <c r="E282" s="8">
        <f>+F282+66</f>
        <v>21637</v>
      </c>
      <c r="F282" s="8">
        <v>21571</v>
      </c>
      <c r="G282" s="8">
        <v>18321</v>
      </c>
      <c r="H282" s="17" t="s">
        <v>71</v>
      </c>
      <c r="I282" s="15">
        <v>721</v>
      </c>
      <c r="J282" s="14">
        <f t="shared" si="38"/>
        <v>510.25169999999997</v>
      </c>
      <c r="K282" s="182">
        <f t="shared" si="39"/>
        <v>174.69830000000002</v>
      </c>
      <c r="L282" s="182"/>
      <c r="M282" s="14">
        <f t="shared" si="40"/>
        <v>36.05</v>
      </c>
      <c r="N282" s="104">
        <v>347.416</v>
      </c>
      <c r="O282" s="43">
        <v>292.749</v>
      </c>
    </row>
    <row r="283" spans="1:15" s="65" customFormat="1" ht="22.5">
      <c r="A283" s="7">
        <f t="shared" si="41"/>
        <v>260</v>
      </c>
      <c r="B283" s="64" t="s">
        <v>245</v>
      </c>
      <c r="C283" s="17" t="s">
        <v>545</v>
      </c>
      <c r="D283" s="7">
        <v>1988</v>
      </c>
      <c r="E283" s="8">
        <f>+F283</f>
        <v>10303</v>
      </c>
      <c r="F283" s="8">
        <v>10303</v>
      </c>
      <c r="G283" s="8">
        <v>9052</v>
      </c>
      <c r="H283" s="17" t="s">
        <v>355</v>
      </c>
      <c r="I283" s="15">
        <v>947</v>
      </c>
      <c r="J283" s="14">
        <f t="shared" si="38"/>
        <v>670.1919</v>
      </c>
      <c r="K283" s="182">
        <f t="shared" si="39"/>
        <v>229.4581</v>
      </c>
      <c r="L283" s="182"/>
      <c r="M283" s="14">
        <f t="shared" si="40"/>
        <v>47.35</v>
      </c>
      <c r="N283" s="104">
        <v>165.537</v>
      </c>
      <c r="O283" s="106">
        <v>140.73</v>
      </c>
    </row>
    <row r="284" spans="1:15" s="65" customFormat="1" ht="22.5">
      <c r="A284" s="7">
        <f t="shared" si="41"/>
        <v>261</v>
      </c>
      <c r="B284" s="6" t="s">
        <v>246</v>
      </c>
      <c r="C284" s="17" t="s">
        <v>539</v>
      </c>
      <c r="D284" s="22">
        <v>1978</v>
      </c>
      <c r="E284" s="23">
        <v>4872.2</v>
      </c>
      <c r="F284" s="62">
        <v>4393</v>
      </c>
      <c r="G284" s="23">
        <v>3673.37</v>
      </c>
      <c r="H284" s="17" t="s">
        <v>88</v>
      </c>
      <c r="I284" s="66">
        <v>738.052</v>
      </c>
      <c r="J284" s="14">
        <f t="shared" si="38"/>
        <v>522.3194004000001</v>
      </c>
      <c r="K284" s="182">
        <f t="shared" si="39"/>
        <v>178.8299996</v>
      </c>
      <c r="L284" s="182"/>
      <c r="M284" s="14">
        <f t="shared" si="40"/>
        <v>36.9026</v>
      </c>
      <c r="N284" s="104">
        <v>68.326</v>
      </c>
      <c r="O284" s="43">
        <v>-105.987</v>
      </c>
    </row>
    <row r="285" spans="1:15" s="65" customFormat="1" ht="22.5">
      <c r="A285" s="7">
        <f t="shared" si="41"/>
        <v>262</v>
      </c>
      <c r="B285" s="6" t="s">
        <v>486</v>
      </c>
      <c r="C285" s="17" t="s">
        <v>539</v>
      </c>
      <c r="D285" s="22">
        <v>1977</v>
      </c>
      <c r="E285" s="23">
        <v>4537.9</v>
      </c>
      <c r="F285" s="62">
        <v>4083.07</v>
      </c>
      <c r="G285" s="23">
        <v>3140.37</v>
      </c>
      <c r="H285" s="17" t="s">
        <v>93</v>
      </c>
      <c r="I285" s="66">
        <v>1795.6</v>
      </c>
      <c r="J285" s="14">
        <f t="shared" si="38"/>
        <v>1270.7461199999998</v>
      </c>
      <c r="K285" s="182">
        <f t="shared" si="39"/>
        <v>435.07388</v>
      </c>
      <c r="L285" s="182"/>
      <c r="M285" s="14">
        <f t="shared" si="40"/>
        <v>89.78</v>
      </c>
      <c r="N285" s="104">
        <v>58.189</v>
      </c>
      <c r="O285" s="43">
        <v>-15.671</v>
      </c>
    </row>
    <row r="286" spans="1:15" s="65" customFormat="1" ht="22.5">
      <c r="A286" s="7">
        <f t="shared" si="41"/>
        <v>263</v>
      </c>
      <c r="B286" s="6" t="s">
        <v>487</v>
      </c>
      <c r="C286" s="17" t="s">
        <v>539</v>
      </c>
      <c r="D286" s="22">
        <v>1984</v>
      </c>
      <c r="E286" s="23">
        <v>3017.6</v>
      </c>
      <c r="F286" s="62">
        <v>3017.6</v>
      </c>
      <c r="G286" s="23">
        <v>2648.7</v>
      </c>
      <c r="H286" s="17" t="s">
        <v>93</v>
      </c>
      <c r="I286" s="66">
        <v>1795.6</v>
      </c>
      <c r="J286" s="14">
        <f t="shared" si="38"/>
        <v>1270.7461199999998</v>
      </c>
      <c r="K286" s="182">
        <f t="shared" si="39"/>
        <v>435.07388</v>
      </c>
      <c r="L286" s="182"/>
      <c r="M286" s="14">
        <f t="shared" si="40"/>
        <v>89.78</v>
      </c>
      <c r="N286" s="104">
        <v>43.304</v>
      </c>
      <c r="O286" s="43">
        <v>31.321</v>
      </c>
    </row>
    <row r="287" spans="1:15" s="65" customFormat="1" ht="22.5">
      <c r="A287" s="7">
        <f t="shared" si="41"/>
        <v>264</v>
      </c>
      <c r="B287" s="64" t="s">
        <v>247</v>
      </c>
      <c r="C287" s="17" t="s">
        <v>546</v>
      </c>
      <c r="D287" s="7">
        <v>1993</v>
      </c>
      <c r="E287" s="8">
        <v>6118.5</v>
      </c>
      <c r="F287" s="8">
        <v>4107.5</v>
      </c>
      <c r="G287" s="8">
        <v>3717.5</v>
      </c>
      <c r="H287" s="5" t="s">
        <v>89</v>
      </c>
      <c r="I287" s="15">
        <v>343</v>
      </c>
      <c r="J287" s="14">
        <f t="shared" si="38"/>
        <v>242.74109999999996</v>
      </c>
      <c r="K287" s="182">
        <f t="shared" si="39"/>
        <v>83.10889999999999</v>
      </c>
      <c r="L287" s="182"/>
      <c r="M287" s="14">
        <f t="shared" si="40"/>
        <v>17.15</v>
      </c>
      <c r="N287" s="104">
        <v>106.419</v>
      </c>
      <c r="O287" s="43">
        <v>96.271</v>
      </c>
    </row>
    <row r="288" spans="1:15" s="65" customFormat="1" ht="22.5">
      <c r="A288" s="7">
        <f t="shared" si="41"/>
        <v>265</v>
      </c>
      <c r="B288" s="64" t="s">
        <v>248</v>
      </c>
      <c r="C288" s="17" t="s">
        <v>546</v>
      </c>
      <c r="D288" s="7">
        <v>1979</v>
      </c>
      <c r="E288" s="8">
        <v>4256.6</v>
      </c>
      <c r="F288" s="8">
        <v>3219.2</v>
      </c>
      <c r="G288" s="8">
        <v>2531.6</v>
      </c>
      <c r="H288" s="17" t="s">
        <v>96</v>
      </c>
      <c r="I288" s="15">
        <v>850.3</v>
      </c>
      <c r="J288" s="14">
        <f t="shared" si="38"/>
        <v>601.75731</v>
      </c>
      <c r="K288" s="182">
        <f t="shared" si="39"/>
        <v>206.02769</v>
      </c>
      <c r="L288" s="182"/>
      <c r="M288" s="14">
        <f t="shared" si="40"/>
        <v>42.515</v>
      </c>
      <c r="N288" s="104">
        <v>61.389</v>
      </c>
      <c r="O288" s="43">
        <v>55.006</v>
      </c>
    </row>
    <row r="289" spans="1:15" s="65" customFormat="1" ht="15">
      <c r="A289" s="7">
        <f t="shared" si="41"/>
        <v>266</v>
      </c>
      <c r="B289" s="64" t="s">
        <v>249</v>
      </c>
      <c r="C289" s="17" t="s">
        <v>546</v>
      </c>
      <c r="D289" s="7">
        <v>1994</v>
      </c>
      <c r="E289" s="8">
        <v>7643.9</v>
      </c>
      <c r="F289" s="8">
        <v>4763.1</v>
      </c>
      <c r="G289" s="8">
        <v>3868.2</v>
      </c>
      <c r="H289" s="3" t="s">
        <v>71</v>
      </c>
      <c r="I289" s="15">
        <v>392.535</v>
      </c>
      <c r="J289" s="14">
        <f t="shared" si="38"/>
        <v>277.7970195</v>
      </c>
      <c r="K289" s="182">
        <f t="shared" si="39"/>
        <v>95.1112305</v>
      </c>
      <c r="L289" s="182"/>
      <c r="M289" s="14">
        <f t="shared" si="40"/>
        <v>19.62675</v>
      </c>
      <c r="N289" s="104">
        <v>119.014</v>
      </c>
      <c r="O289" s="43">
        <v>109.206</v>
      </c>
    </row>
    <row r="290" spans="1:15" s="65" customFormat="1" ht="22.5">
      <c r="A290" s="7">
        <f t="shared" si="41"/>
        <v>267</v>
      </c>
      <c r="B290" s="64" t="s">
        <v>250</v>
      </c>
      <c r="C290" s="17" t="s">
        <v>546</v>
      </c>
      <c r="D290" s="7">
        <v>1991</v>
      </c>
      <c r="E290" s="8">
        <v>24745</v>
      </c>
      <c r="F290" s="8">
        <v>14571.8</v>
      </c>
      <c r="G290" s="8">
        <v>12614.7</v>
      </c>
      <c r="H290" s="5" t="s">
        <v>89</v>
      </c>
      <c r="I290" s="15">
        <v>1191.7</v>
      </c>
      <c r="J290" s="14">
        <f t="shared" si="38"/>
        <v>843.36609</v>
      </c>
      <c r="K290" s="182">
        <f t="shared" si="39"/>
        <v>288.74891</v>
      </c>
      <c r="L290" s="182"/>
      <c r="M290" s="14">
        <f t="shared" si="40"/>
        <v>59.585</v>
      </c>
      <c r="N290" s="104">
        <v>406.549</v>
      </c>
      <c r="O290" s="43">
        <v>-1038.882</v>
      </c>
    </row>
    <row r="291" spans="1:15" s="65" customFormat="1" ht="15">
      <c r="A291" s="7">
        <f t="shared" si="41"/>
        <v>268</v>
      </c>
      <c r="B291" s="64" t="s">
        <v>251</v>
      </c>
      <c r="C291" s="17" t="s">
        <v>546</v>
      </c>
      <c r="D291" s="7">
        <v>2001</v>
      </c>
      <c r="E291" s="8">
        <v>8366.8</v>
      </c>
      <c r="F291" s="8">
        <v>4989.8</v>
      </c>
      <c r="G291" s="8">
        <v>4374.6</v>
      </c>
      <c r="H291" s="46" t="s">
        <v>448</v>
      </c>
      <c r="I291" s="15">
        <v>430.2</v>
      </c>
      <c r="J291" s="14">
        <f t="shared" si="38"/>
        <v>304.45254</v>
      </c>
      <c r="K291" s="182">
        <f t="shared" si="39"/>
        <v>104.23746</v>
      </c>
      <c r="L291" s="182"/>
      <c r="M291" s="14">
        <f t="shared" si="40"/>
        <v>21.51</v>
      </c>
      <c r="N291" s="104">
        <v>133.455</v>
      </c>
      <c r="O291" s="43">
        <v>58.872</v>
      </c>
    </row>
    <row r="292" spans="1:15" s="65" customFormat="1" ht="22.5">
      <c r="A292" s="7">
        <f t="shared" si="41"/>
        <v>269</v>
      </c>
      <c r="B292" s="64" t="s">
        <v>352</v>
      </c>
      <c r="C292" s="17" t="s">
        <v>546</v>
      </c>
      <c r="D292" s="7">
        <v>1989</v>
      </c>
      <c r="E292" s="8">
        <v>17488</v>
      </c>
      <c r="F292" s="8">
        <v>11750.3</v>
      </c>
      <c r="G292" s="8">
        <v>9742.4</v>
      </c>
      <c r="H292" s="17" t="s">
        <v>450</v>
      </c>
      <c r="I292" s="15">
        <v>1992.5244</v>
      </c>
      <c r="J292" s="14">
        <f t="shared" si="38"/>
        <v>1410.10951788</v>
      </c>
      <c r="K292" s="182">
        <f t="shared" si="39"/>
        <v>482.78866212</v>
      </c>
      <c r="L292" s="182"/>
      <c r="M292" s="14">
        <f t="shared" si="40"/>
        <v>99.62621999999999</v>
      </c>
      <c r="N292" s="104">
        <v>279.744</v>
      </c>
      <c r="O292" s="43">
        <v>250.409</v>
      </c>
    </row>
    <row r="293" spans="1:15" s="65" customFormat="1" ht="22.5">
      <c r="A293" s="7">
        <f t="shared" si="41"/>
        <v>270</v>
      </c>
      <c r="B293" s="6" t="s">
        <v>252</v>
      </c>
      <c r="C293" s="17" t="s">
        <v>547</v>
      </c>
      <c r="D293" s="22">
        <v>1975</v>
      </c>
      <c r="E293" s="23">
        <v>3616.3</v>
      </c>
      <c r="F293" s="23">
        <v>2704.7</v>
      </c>
      <c r="G293" s="23">
        <v>2416</v>
      </c>
      <c r="H293" s="17" t="s">
        <v>95</v>
      </c>
      <c r="I293" s="66">
        <v>572.415</v>
      </c>
      <c r="J293" s="14">
        <f t="shared" si="38"/>
        <v>405.0980955</v>
      </c>
      <c r="K293" s="182">
        <f t="shared" si="39"/>
        <v>138.6961545</v>
      </c>
      <c r="L293" s="182"/>
      <c r="M293" s="14">
        <f t="shared" si="40"/>
        <v>28.620749999999997</v>
      </c>
      <c r="N293" s="104">
        <v>33.19</v>
      </c>
      <c r="O293" s="43">
        <v>27.351</v>
      </c>
    </row>
    <row r="294" spans="1:15" s="65" customFormat="1" ht="22.5">
      <c r="A294" s="7">
        <f t="shared" si="41"/>
        <v>271</v>
      </c>
      <c r="B294" s="6" t="s">
        <v>253</v>
      </c>
      <c r="C294" s="17" t="s">
        <v>547</v>
      </c>
      <c r="D294" s="22">
        <v>1978</v>
      </c>
      <c r="E294" s="23">
        <v>5772.4</v>
      </c>
      <c r="F294" s="23">
        <v>5484.7</v>
      </c>
      <c r="G294" s="23">
        <v>5226.8</v>
      </c>
      <c r="H294" s="17" t="s">
        <v>88</v>
      </c>
      <c r="I294" s="66">
        <v>612.054</v>
      </c>
      <c r="J294" s="14">
        <f t="shared" si="38"/>
        <v>433.15061579999997</v>
      </c>
      <c r="K294" s="182">
        <f t="shared" si="39"/>
        <v>148.3006842</v>
      </c>
      <c r="L294" s="182"/>
      <c r="M294" s="14">
        <f t="shared" si="40"/>
        <v>30.6027</v>
      </c>
      <c r="N294" s="104">
        <v>69.847</v>
      </c>
      <c r="O294" s="43">
        <v>59.196</v>
      </c>
    </row>
    <row r="295" spans="1:15" s="65" customFormat="1" ht="22.5">
      <c r="A295" s="7">
        <f t="shared" si="41"/>
        <v>272</v>
      </c>
      <c r="B295" s="6" t="s">
        <v>254</v>
      </c>
      <c r="C295" s="17" t="s">
        <v>547</v>
      </c>
      <c r="D295" s="22">
        <v>1978</v>
      </c>
      <c r="E295" s="23">
        <v>3990</v>
      </c>
      <c r="F295" s="23">
        <v>2660</v>
      </c>
      <c r="G295" s="23">
        <v>2416</v>
      </c>
      <c r="H295" s="17" t="s">
        <v>98</v>
      </c>
      <c r="I295" s="66">
        <v>605.264</v>
      </c>
      <c r="J295" s="14">
        <f t="shared" si="38"/>
        <v>428.34533279999994</v>
      </c>
      <c r="K295" s="182">
        <f t="shared" si="39"/>
        <v>146.6554672</v>
      </c>
      <c r="L295" s="182"/>
      <c r="M295" s="14">
        <f t="shared" si="40"/>
        <v>30.2632</v>
      </c>
      <c r="N295" s="104">
        <v>32.57</v>
      </c>
      <c r="O295" s="43">
        <v>27.472</v>
      </c>
    </row>
    <row r="296" spans="1:15" s="65" customFormat="1" ht="22.5">
      <c r="A296" s="7">
        <f t="shared" si="41"/>
        <v>273</v>
      </c>
      <c r="B296" s="6" t="s">
        <v>255</v>
      </c>
      <c r="C296" s="17" t="s">
        <v>547</v>
      </c>
      <c r="D296" s="22">
        <v>1975</v>
      </c>
      <c r="E296" s="23">
        <v>11193.5</v>
      </c>
      <c r="F296" s="23">
        <v>11121.2</v>
      </c>
      <c r="G296" s="23">
        <v>10304.5</v>
      </c>
      <c r="H296" s="17" t="s">
        <v>459</v>
      </c>
      <c r="I296" s="66">
        <v>1693.928</v>
      </c>
      <c r="J296" s="14">
        <f t="shared" si="38"/>
        <v>1198.7928456</v>
      </c>
      <c r="K296" s="182">
        <f t="shared" si="39"/>
        <v>410.43875440000005</v>
      </c>
      <c r="L296" s="182"/>
      <c r="M296" s="14">
        <f t="shared" si="40"/>
        <v>84.69640000000001</v>
      </c>
      <c r="N296" s="104">
        <v>140.444</v>
      </c>
      <c r="O296" s="43">
        <v>-515.681</v>
      </c>
    </row>
    <row r="297" spans="1:15" s="65" customFormat="1" ht="15">
      <c r="A297" s="7">
        <f t="shared" si="41"/>
        <v>274</v>
      </c>
      <c r="B297" s="6" t="s">
        <v>256</v>
      </c>
      <c r="C297" s="17" t="s">
        <v>547</v>
      </c>
      <c r="D297" s="22">
        <v>1973</v>
      </c>
      <c r="E297" s="23">
        <v>4386.6</v>
      </c>
      <c r="F297" s="23">
        <v>4279</v>
      </c>
      <c r="G297" s="23">
        <v>3781.7</v>
      </c>
      <c r="H297" s="46" t="s">
        <v>448</v>
      </c>
      <c r="I297" s="66">
        <v>384.541</v>
      </c>
      <c r="J297" s="14">
        <f t="shared" si="38"/>
        <v>272.13966569999997</v>
      </c>
      <c r="K297" s="182">
        <f t="shared" si="39"/>
        <v>93.1742843</v>
      </c>
      <c r="L297" s="182"/>
      <c r="M297" s="14">
        <f t="shared" si="40"/>
        <v>19.22705</v>
      </c>
      <c r="N297" s="104">
        <v>50.838</v>
      </c>
      <c r="O297" s="43">
        <v>42.828</v>
      </c>
    </row>
    <row r="298" spans="1:15" s="65" customFormat="1" ht="22.5">
      <c r="A298" s="7">
        <f t="shared" si="41"/>
        <v>275</v>
      </c>
      <c r="B298" s="6" t="s">
        <v>257</v>
      </c>
      <c r="C298" s="17" t="s">
        <v>547</v>
      </c>
      <c r="D298" s="22">
        <v>1973</v>
      </c>
      <c r="E298" s="23">
        <v>4384.2</v>
      </c>
      <c r="F298" s="23">
        <v>4384.2</v>
      </c>
      <c r="G298" s="23">
        <v>4055.1</v>
      </c>
      <c r="H298" s="17" t="s">
        <v>93</v>
      </c>
      <c r="I298" s="66">
        <v>1071.037</v>
      </c>
      <c r="J298" s="14">
        <f t="shared" si="38"/>
        <v>757.9728848999999</v>
      </c>
      <c r="K298" s="182">
        <f t="shared" si="39"/>
        <v>259.5122651</v>
      </c>
      <c r="L298" s="182"/>
      <c r="M298" s="14">
        <f t="shared" si="40"/>
        <v>53.55185</v>
      </c>
      <c r="N298" s="104">
        <v>56.499</v>
      </c>
      <c r="O298" s="43">
        <v>49.183</v>
      </c>
    </row>
    <row r="299" spans="1:15" s="65" customFormat="1" ht="22.5">
      <c r="A299" s="7">
        <f t="shared" si="41"/>
        <v>276</v>
      </c>
      <c r="B299" s="6" t="s">
        <v>258</v>
      </c>
      <c r="C299" s="17" t="s">
        <v>547</v>
      </c>
      <c r="D299" s="22">
        <v>1980</v>
      </c>
      <c r="E299" s="23">
        <v>3975.9</v>
      </c>
      <c r="F299" s="23">
        <v>3975.9</v>
      </c>
      <c r="G299" s="23">
        <v>3375.2</v>
      </c>
      <c r="H299" s="17" t="s">
        <v>450</v>
      </c>
      <c r="I299" s="66">
        <v>659.254</v>
      </c>
      <c r="J299" s="14">
        <f t="shared" si="38"/>
        <v>466.5540558</v>
      </c>
      <c r="K299" s="182">
        <f t="shared" si="39"/>
        <v>159.7372442</v>
      </c>
      <c r="L299" s="182"/>
      <c r="M299" s="14">
        <f t="shared" si="40"/>
        <v>32.9627</v>
      </c>
      <c r="N299" s="104">
        <v>41.646</v>
      </c>
      <c r="O299" s="43">
        <v>35.578</v>
      </c>
    </row>
    <row r="300" spans="1:15" s="65" customFormat="1" ht="15">
      <c r="A300" s="7">
        <f t="shared" si="41"/>
        <v>277</v>
      </c>
      <c r="B300" s="6" t="s">
        <v>259</v>
      </c>
      <c r="C300" s="17" t="s">
        <v>547</v>
      </c>
      <c r="D300" s="22">
        <v>1980</v>
      </c>
      <c r="E300" s="23">
        <v>4185.2</v>
      </c>
      <c r="F300" s="23">
        <v>4125.1</v>
      </c>
      <c r="G300" s="23">
        <v>3580.5</v>
      </c>
      <c r="H300" s="17" t="s">
        <v>448</v>
      </c>
      <c r="I300" s="66">
        <v>290.174</v>
      </c>
      <c r="J300" s="14">
        <f t="shared" si="38"/>
        <v>205.3561398</v>
      </c>
      <c r="K300" s="182">
        <f t="shared" si="39"/>
        <v>70.3091602</v>
      </c>
      <c r="L300" s="182"/>
      <c r="M300" s="14">
        <f t="shared" si="40"/>
        <v>14.5087</v>
      </c>
      <c r="N300" s="104">
        <v>49.599</v>
      </c>
      <c r="O300" s="43">
        <v>-55.549</v>
      </c>
    </row>
    <row r="301" spans="1:15" s="65" customFormat="1" ht="22.5">
      <c r="A301" s="7">
        <f t="shared" si="41"/>
        <v>278</v>
      </c>
      <c r="B301" s="6" t="s">
        <v>260</v>
      </c>
      <c r="C301" s="17" t="s">
        <v>547</v>
      </c>
      <c r="D301" s="22">
        <v>1982</v>
      </c>
      <c r="E301" s="23">
        <v>7905.9</v>
      </c>
      <c r="F301" s="23">
        <v>7697.1</v>
      </c>
      <c r="G301" s="23">
        <v>7067</v>
      </c>
      <c r="H301" s="17" t="s">
        <v>88</v>
      </c>
      <c r="I301" s="66">
        <v>563.718</v>
      </c>
      <c r="J301" s="14">
        <f t="shared" si="38"/>
        <v>398.94322859999994</v>
      </c>
      <c r="K301" s="182">
        <f t="shared" si="39"/>
        <v>136.5888714</v>
      </c>
      <c r="L301" s="182"/>
      <c r="M301" s="14">
        <f t="shared" si="40"/>
        <v>28.185899999999997</v>
      </c>
      <c r="N301" s="104">
        <v>96.255</v>
      </c>
      <c r="O301" s="43">
        <v>83.227</v>
      </c>
    </row>
    <row r="302" spans="1:15" s="65" customFormat="1" ht="22.5">
      <c r="A302" s="7">
        <f t="shared" si="41"/>
        <v>279</v>
      </c>
      <c r="B302" s="6" t="s">
        <v>261</v>
      </c>
      <c r="C302" s="17" t="s">
        <v>547</v>
      </c>
      <c r="D302" s="22">
        <v>1981</v>
      </c>
      <c r="E302" s="23">
        <v>17592.5</v>
      </c>
      <c r="F302" s="23">
        <v>17376</v>
      </c>
      <c r="G302" s="23">
        <v>15902.5</v>
      </c>
      <c r="H302" s="17" t="s">
        <v>459</v>
      </c>
      <c r="I302" s="66">
        <v>2609.36</v>
      </c>
      <c r="J302" s="14">
        <f t="shared" si="38"/>
        <v>1846.6440719999998</v>
      </c>
      <c r="K302" s="182">
        <f t="shared" si="39"/>
        <v>632.247928</v>
      </c>
      <c r="L302" s="182"/>
      <c r="M302" s="14">
        <f t="shared" si="40"/>
        <v>130.46800000000002</v>
      </c>
      <c r="N302" s="104">
        <v>217.505</v>
      </c>
      <c r="O302" s="43">
        <v>-227.146</v>
      </c>
    </row>
    <row r="303" spans="1:15" s="65" customFormat="1" ht="22.5">
      <c r="A303" s="7">
        <f t="shared" si="41"/>
        <v>280</v>
      </c>
      <c r="B303" s="6" t="s">
        <v>262</v>
      </c>
      <c r="C303" s="17" t="s">
        <v>547</v>
      </c>
      <c r="D303" s="22">
        <v>1981</v>
      </c>
      <c r="E303" s="23">
        <v>3739</v>
      </c>
      <c r="F303" s="23">
        <v>3524.3</v>
      </c>
      <c r="G303" s="23">
        <v>3243.9</v>
      </c>
      <c r="H303" s="17" t="s">
        <v>89</v>
      </c>
      <c r="I303" s="66">
        <v>270.554</v>
      </c>
      <c r="J303" s="14">
        <f t="shared" si="38"/>
        <v>191.47106579999996</v>
      </c>
      <c r="K303" s="182">
        <f t="shared" si="39"/>
        <v>65.5552342</v>
      </c>
      <c r="L303" s="182"/>
      <c r="M303" s="14">
        <f t="shared" si="40"/>
        <v>13.5277</v>
      </c>
      <c r="N303" s="104">
        <v>41.953</v>
      </c>
      <c r="O303" s="43">
        <v>-88.537</v>
      </c>
    </row>
    <row r="304" spans="1:15" s="65" customFormat="1" ht="22.5">
      <c r="A304" s="7">
        <f t="shared" si="41"/>
        <v>281</v>
      </c>
      <c r="B304" s="6" t="s">
        <v>263</v>
      </c>
      <c r="C304" s="17" t="s">
        <v>547</v>
      </c>
      <c r="D304" s="22">
        <v>1989</v>
      </c>
      <c r="E304" s="23">
        <v>4177.9</v>
      </c>
      <c r="F304" s="23">
        <v>3967.1</v>
      </c>
      <c r="G304" s="23">
        <v>3840.7</v>
      </c>
      <c r="H304" s="17" t="s">
        <v>88</v>
      </c>
      <c r="I304" s="66">
        <v>726.767</v>
      </c>
      <c r="J304" s="14">
        <f t="shared" si="38"/>
        <v>514.3330059</v>
      </c>
      <c r="K304" s="182">
        <f t="shared" si="39"/>
        <v>176.09564410000002</v>
      </c>
      <c r="L304" s="182"/>
      <c r="M304" s="14">
        <f t="shared" si="40"/>
        <v>36.33835</v>
      </c>
      <c r="N304" s="104">
        <v>51.492</v>
      </c>
      <c r="O304" s="43">
        <v>44.687</v>
      </c>
    </row>
    <row r="305" spans="1:15" s="65" customFormat="1" ht="15">
      <c r="A305" s="7">
        <f t="shared" si="41"/>
        <v>282</v>
      </c>
      <c r="B305" s="6" t="s">
        <v>264</v>
      </c>
      <c r="C305" s="17" t="s">
        <v>547</v>
      </c>
      <c r="D305" s="22">
        <v>1985</v>
      </c>
      <c r="E305" s="23">
        <v>3970.6</v>
      </c>
      <c r="F305" s="23">
        <v>3970.6</v>
      </c>
      <c r="G305" s="23">
        <v>3416.8</v>
      </c>
      <c r="H305" s="17" t="s">
        <v>71</v>
      </c>
      <c r="I305" s="66">
        <v>1090.849</v>
      </c>
      <c r="J305" s="14">
        <f aca="true" t="shared" si="42" ref="J305:J336">(I305*70.77)/100</f>
        <v>771.9938372999999</v>
      </c>
      <c r="K305" s="182">
        <f aca="true" t="shared" si="43" ref="K305:K336">(I305*24.23)/100</f>
        <v>264.31271269999996</v>
      </c>
      <c r="L305" s="182"/>
      <c r="M305" s="14">
        <f aca="true" t="shared" si="44" ref="M305:M336">(I305*5)/100</f>
        <v>54.54245</v>
      </c>
      <c r="N305" s="104">
        <v>44.928</v>
      </c>
      <c r="O305" s="43">
        <v>39.452</v>
      </c>
    </row>
    <row r="306" spans="1:15" s="65" customFormat="1" ht="22.5">
      <c r="A306" s="7">
        <f aca="true" t="shared" si="45" ref="A306:A337">A305+1</f>
        <v>283</v>
      </c>
      <c r="B306" s="6" t="s">
        <v>265</v>
      </c>
      <c r="C306" s="17" t="s">
        <v>547</v>
      </c>
      <c r="D306" s="22">
        <v>1973</v>
      </c>
      <c r="E306" s="23">
        <v>2704.2</v>
      </c>
      <c r="F306" s="23">
        <v>2704.2</v>
      </c>
      <c r="G306" s="23">
        <v>2671.3</v>
      </c>
      <c r="H306" s="17" t="s">
        <v>88</v>
      </c>
      <c r="I306" s="66">
        <v>312.561</v>
      </c>
      <c r="J306" s="14">
        <f t="shared" si="42"/>
        <v>221.19941969999996</v>
      </c>
      <c r="K306" s="182">
        <f t="shared" si="43"/>
        <v>75.7335303</v>
      </c>
      <c r="L306" s="182"/>
      <c r="M306" s="14">
        <f t="shared" si="44"/>
        <v>15.628049999999998</v>
      </c>
      <c r="N306" s="104">
        <v>31.811</v>
      </c>
      <c r="O306" s="43">
        <v>25.488</v>
      </c>
    </row>
    <row r="307" spans="1:15" s="65" customFormat="1" ht="22.5">
      <c r="A307" s="7">
        <f t="shared" si="45"/>
        <v>284</v>
      </c>
      <c r="B307" s="6" t="s">
        <v>266</v>
      </c>
      <c r="C307" s="17" t="s">
        <v>547</v>
      </c>
      <c r="D307" s="22">
        <v>1977</v>
      </c>
      <c r="E307" s="23">
        <v>8146.5</v>
      </c>
      <c r="F307" s="23">
        <v>5643.2</v>
      </c>
      <c r="G307" s="23">
        <v>5538.1</v>
      </c>
      <c r="H307" s="17" t="s">
        <v>88</v>
      </c>
      <c r="I307" s="66">
        <v>636.839</v>
      </c>
      <c r="J307" s="14">
        <f t="shared" si="42"/>
        <v>450.69096030000003</v>
      </c>
      <c r="K307" s="182">
        <f t="shared" si="43"/>
        <v>154.3060897</v>
      </c>
      <c r="L307" s="182"/>
      <c r="M307" s="14">
        <f t="shared" si="44"/>
        <v>31.84195</v>
      </c>
      <c r="N307" s="104">
        <v>71.647</v>
      </c>
      <c r="O307" s="43">
        <v>54.831</v>
      </c>
    </row>
    <row r="308" spans="1:15" s="65" customFormat="1" ht="15">
      <c r="A308" s="7">
        <f t="shared" si="45"/>
        <v>285</v>
      </c>
      <c r="B308" s="6" t="s">
        <v>267</v>
      </c>
      <c r="C308" s="17" t="s">
        <v>547</v>
      </c>
      <c r="D308" s="22">
        <v>1973</v>
      </c>
      <c r="E308" s="23">
        <v>4435.2</v>
      </c>
      <c r="F308" s="23">
        <v>4205.2</v>
      </c>
      <c r="G308" s="23">
        <v>3933.2</v>
      </c>
      <c r="H308" s="17" t="s">
        <v>448</v>
      </c>
      <c r="I308" s="66">
        <v>381.292</v>
      </c>
      <c r="J308" s="14">
        <f t="shared" si="42"/>
        <v>269.8403484</v>
      </c>
      <c r="K308" s="182">
        <f t="shared" si="43"/>
        <v>92.38705159999999</v>
      </c>
      <c r="L308" s="182"/>
      <c r="M308" s="14">
        <f t="shared" si="44"/>
        <v>19.0646</v>
      </c>
      <c r="N308" s="104">
        <v>53.692</v>
      </c>
      <c r="O308" s="43">
        <v>47.041</v>
      </c>
    </row>
    <row r="309" spans="1:15" s="65" customFormat="1" ht="22.5">
      <c r="A309" s="7">
        <f t="shared" si="45"/>
        <v>286</v>
      </c>
      <c r="B309" s="6" t="s">
        <v>268</v>
      </c>
      <c r="C309" s="17" t="s">
        <v>547</v>
      </c>
      <c r="D309" s="22">
        <v>1985</v>
      </c>
      <c r="E309" s="23">
        <v>5717.8</v>
      </c>
      <c r="F309" s="23">
        <v>5626.8</v>
      </c>
      <c r="G309" s="23">
        <v>5487.3</v>
      </c>
      <c r="H309" s="17" t="s">
        <v>98</v>
      </c>
      <c r="I309" s="66">
        <v>539.058</v>
      </c>
      <c r="J309" s="14">
        <f t="shared" si="42"/>
        <v>381.4913466</v>
      </c>
      <c r="K309" s="182">
        <f t="shared" si="43"/>
        <v>130.6137534</v>
      </c>
      <c r="L309" s="182"/>
      <c r="M309" s="14">
        <f t="shared" si="44"/>
        <v>26.9529</v>
      </c>
      <c r="N309" s="104">
        <v>73.178</v>
      </c>
      <c r="O309" s="43">
        <v>61.962</v>
      </c>
    </row>
    <row r="310" spans="1:15" s="65" customFormat="1" ht="22.5">
      <c r="A310" s="7">
        <f t="shared" si="45"/>
        <v>287</v>
      </c>
      <c r="B310" s="6" t="s">
        <v>269</v>
      </c>
      <c r="C310" s="17" t="s">
        <v>548</v>
      </c>
      <c r="D310" s="22">
        <v>1981</v>
      </c>
      <c r="E310" s="23">
        <v>15877.5</v>
      </c>
      <c r="F310" s="23">
        <v>15820.1</v>
      </c>
      <c r="G310" s="23">
        <v>14470.8</v>
      </c>
      <c r="H310" s="17" t="s">
        <v>88</v>
      </c>
      <c r="I310" s="66">
        <v>1559.761</v>
      </c>
      <c r="J310" s="14">
        <f t="shared" si="42"/>
        <v>1103.8428597</v>
      </c>
      <c r="K310" s="182">
        <f t="shared" si="43"/>
        <v>377.9300903</v>
      </c>
      <c r="L310" s="182"/>
      <c r="M310" s="14">
        <f t="shared" si="44"/>
        <v>77.98805</v>
      </c>
      <c r="N310" s="104">
        <v>201.373</v>
      </c>
      <c r="O310" s="43">
        <v>8.899</v>
      </c>
    </row>
    <row r="311" spans="1:15" s="9" customFormat="1" ht="22.5">
      <c r="A311" s="7">
        <f t="shared" si="45"/>
        <v>288</v>
      </c>
      <c r="B311" s="64" t="s">
        <v>270</v>
      </c>
      <c r="C311" s="17" t="s">
        <v>549</v>
      </c>
      <c r="D311" s="7">
        <v>1982</v>
      </c>
      <c r="E311" s="8">
        <v>16674</v>
      </c>
      <c r="F311" s="8">
        <v>15527.6</v>
      </c>
      <c r="G311" s="8">
        <v>14927.8</v>
      </c>
      <c r="H311" s="17" t="s">
        <v>101</v>
      </c>
      <c r="I311" s="15">
        <v>3239.623</v>
      </c>
      <c r="J311" s="14">
        <f t="shared" si="42"/>
        <v>2292.6811971</v>
      </c>
      <c r="K311" s="182">
        <f t="shared" si="43"/>
        <v>784.9606529</v>
      </c>
      <c r="L311" s="182"/>
      <c r="M311" s="14">
        <f t="shared" si="44"/>
        <v>161.98114999999999</v>
      </c>
      <c r="N311" s="104">
        <v>209.08</v>
      </c>
      <c r="O311" s="43">
        <v>-48.916</v>
      </c>
    </row>
    <row r="312" spans="1:15" s="9" customFormat="1" ht="12.75">
      <c r="A312" s="7">
        <f t="shared" si="45"/>
        <v>289</v>
      </c>
      <c r="B312" s="64" t="s">
        <v>271</v>
      </c>
      <c r="C312" s="17" t="s">
        <v>549</v>
      </c>
      <c r="D312" s="7">
        <v>1989</v>
      </c>
      <c r="E312" s="8">
        <v>9793.1</v>
      </c>
      <c r="F312" s="8">
        <v>9793.1</v>
      </c>
      <c r="G312" s="8">
        <v>8958.2</v>
      </c>
      <c r="H312" s="17" t="s">
        <v>448</v>
      </c>
      <c r="I312" s="15">
        <v>891.624</v>
      </c>
      <c r="J312" s="14">
        <f t="shared" si="42"/>
        <v>631.0023047999999</v>
      </c>
      <c r="K312" s="182">
        <f t="shared" si="43"/>
        <v>216.0404952</v>
      </c>
      <c r="L312" s="182"/>
      <c r="M312" s="14">
        <f t="shared" si="44"/>
        <v>44.581199999999995</v>
      </c>
      <c r="N312" s="104">
        <v>117.19</v>
      </c>
      <c r="O312" s="43">
        <v>101.533</v>
      </c>
    </row>
    <row r="313" spans="1:15" s="9" customFormat="1" ht="22.5">
      <c r="A313" s="7">
        <f t="shared" si="45"/>
        <v>290</v>
      </c>
      <c r="B313" s="64" t="s">
        <v>272</v>
      </c>
      <c r="C313" s="17" t="s">
        <v>549</v>
      </c>
      <c r="D313" s="7">
        <v>1972</v>
      </c>
      <c r="E313" s="8">
        <v>2648.8</v>
      </c>
      <c r="F313" s="8">
        <v>2572.5</v>
      </c>
      <c r="G313" s="8">
        <v>2444.3</v>
      </c>
      <c r="H313" s="17" t="s">
        <v>100</v>
      </c>
      <c r="I313" s="15">
        <v>398.428</v>
      </c>
      <c r="J313" s="14">
        <f t="shared" si="42"/>
        <v>281.96749559999995</v>
      </c>
      <c r="K313" s="182">
        <f t="shared" si="43"/>
        <v>96.5391044</v>
      </c>
      <c r="L313" s="182"/>
      <c r="M313" s="14">
        <f t="shared" si="44"/>
        <v>19.9214</v>
      </c>
      <c r="N313" s="104">
        <v>33.434</v>
      </c>
      <c r="O313" s="106">
        <v>27.96</v>
      </c>
    </row>
    <row r="314" spans="1:15" s="9" customFormat="1" ht="22.5">
      <c r="A314" s="7">
        <f t="shared" si="45"/>
        <v>291</v>
      </c>
      <c r="B314" s="64" t="s">
        <v>273</v>
      </c>
      <c r="C314" s="17" t="s">
        <v>549</v>
      </c>
      <c r="D314" s="7">
        <v>1973</v>
      </c>
      <c r="E314" s="8">
        <v>2652</v>
      </c>
      <c r="F314" s="8">
        <v>2530.3</v>
      </c>
      <c r="G314" s="8">
        <v>2249.5</v>
      </c>
      <c r="H314" s="17" t="s">
        <v>101</v>
      </c>
      <c r="I314" s="15">
        <v>974.668</v>
      </c>
      <c r="J314" s="14">
        <f t="shared" si="42"/>
        <v>689.7725436</v>
      </c>
      <c r="K314" s="182">
        <f t="shared" si="43"/>
        <v>236.1620564</v>
      </c>
      <c r="L314" s="182"/>
      <c r="M314" s="14">
        <f t="shared" si="44"/>
        <v>48.7334</v>
      </c>
      <c r="N314" s="104">
        <v>32.068</v>
      </c>
      <c r="O314" s="43">
        <v>25.566</v>
      </c>
    </row>
    <row r="315" spans="1:15" s="9" customFormat="1" ht="22.5">
      <c r="A315" s="7">
        <f t="shared" si="45"/>
        <v>292</v>
      </c>
      <c r="B315" s="64" t="s">
        <v>274</v>
      </c>
      <c r="C315" s="17" t="s">
        <v>549</v>
      </c>
      <c r="D315" s="7">
        <v>1972</v>
      </c>
      <c r="E315" s="8">
        <v>2675.6</v>
      </c>
      <c r="F315" s="8">
        <v>2572.5</v>
      </c>
      <c r="G315" s="8">
        <v>2414.2</v>
      </c>
      <c r="H315" s="17" t="s">
        <v>100</v>
      </c>
      <c r="I315" s="13">
        <v>726.342</v>
      </c>
      <c r="J315" s="14">
        <f t="shared" si="42"/>
        <v>514.0322334</v>
      </c>
      <c r="K315" s="182">
        <f t="shared" si="43"/>
        <v>175.9926666</v>
      </c>
      <c r="L315" s="182"/>
      <c r="M315" s="14">
        <f t="shared" si="44"/>
        <v>36.3171</v>
      </c>
      <c r="N315" s="104">
        <v>33.126</v>
      </c>
      <c r="O315" s="43">
        <v>27.718</v>
      </c>
    </row>
    <row r="316" spans="1:15" s="9" customFormat="1" ht="12.75">
      <c r="A316" s="7">
        <f t="shared" si="45"/>
        <v>293</v>
      </c>
      <c r="B316" s="64" t="s">
        <v>275</v>
      </c>
      <c r="C316" s="17" t="s">
        <v>549</v>
      </c>
      <c r="D316" s="7">
        <v>1973</v>
      </c>
      <c r="E316" s="8">
        <v>4413.7</v>
      </c>
      <c r="F316" s="8">
        <v>4413.7</v>
      </c>
      <c r="G316" s="8">
        <v>4020.2</v>
      </c>
      <c r="H316" s="17" t="s">
        <v>448</v>
      </c>
      <c r="I316" s="15">
        <v>871.349</v>
      </c>
      <c r="J316" s="14">
        <f t="shared" si="42"/>
        <v>616.6536873</v>
      </c>
      <c r="K316" s="182">
        <f t="shared" si="43"/>
        <v>211.1278627</v>
      </c>
      <c r="L316" s="182"/>
      <c r="M316" s="14">
        <f t="shared" si="44"/>
        <v>43.56745</v>
      </c>
      <c r="N316" s="104">
        <v>53.318</v>
      </c>
      <c r="O316" s="43">
        <v>46.355</v>
      </c>
    </row>
    <row r="317" spans="1:15" s="9" customFormat="1" ht="22.5">
      <c r="A317" s="7">
        <f t="shared" si="45"/>
        <v>294</v>
      </c>
      <c r="B317" s="64" t="s">
        <v>276</v>
      </c>
      <c r="C317" s="17" t="s">
        <v>549</v>
      </c>
      <c r="D317" s="7">
        <v>1975</v>
      </c>
      <c r="E317" s="8">
        <v>10324.3</v>
      </c>
      <c r="F317" s="8">
        <v>10252.5</v>
      </c>
      <c r="G317" s="8">
        <v>9144.3</v>
      </c>
      <c r="H317" s="17" t="s">
        <v>488</v>
      </c>
      <c r="I317" s="15">
        <v>2054.781</v>
      </c>
      <c r="J317" s="14">
        <f t="shared" si="42"/>
        <v>1454.1685137</v>
      </c>
      <c r="K317" s="182">
        <f t="shared" si="43"/>
        <v>497.87343630000004</v>
      </c>
      <c r="L317" s="182"/>
      <c r="M317" s="14">
        <f t="shared" si="44"/>
        <v>102.73904999999999</v>
      </c>
      <c r="N317" s="104">
        <v>125.348</v>
      </c>
      <c r="O317" s="43">
        <v>-236.004</v>
      </c>
    </row>
    <row r="318" spans="1:15" s="9" customFormat="1" ht="22.5">
      <c r="A318" s="7">
        <f>A317+1</f>
        <v>295</v>
      </c>
      <c r="B318" s="64" t="s">
        <v>507</v>
      </c>
      <c r="C318" s="17" t="s">
        <v>549</v>
      </c>
      <c r="D318" s="7">
        <v>1973</v>
      </c>
      <c r="E318" s="8">
        <v>3869.4</v>
      </c>
      <c r="F318" s="8">
        <v>3830.8</v>
      </c>
      <c r="G318" s="8">
        <v>3288.2</v>
      </c>
      <c r="H318" s="17" t="s">
        <v>100</v>
      </c>
      <c r="I318" s="15">
        <v>1044.404</v>
      </c>
      <c r="J318" s="14">
        <f t="shared" si="42"/>
        <v>739.1247107999999</v>
      </c>
      <c r="K318" s="182">
        <f t="shared" si="43"/>
        <v>253.05908920000002</v>
      </c>
      <c r="L318" s="182"/>
      <c r="M318" s="14">
        <f t="shared" si="44"/>
        <v>52.220200000000006</v>
      </c>
      <c r="N318" s="104">
        <v>45.146</v>
      </c>
      <c r="O318" s="43">
        <v>39.312</v>
      </c>
    </row>
    <row r="319" spans="1:15" s="9" customFormat="1" ht="22.5">
      <c r="A319" s="7">
        <f t="shared" si="45"/>
        <v>296</v>
      </c>
      <c r="B319" s="64" t="s">
        <v>277</v>
      </c>
      <c r="C319" s="17" t="s">
        <v>549</v>
      </c>
      <c r="D319" s="7">
        <v>1974</v>
      </c>
      <c r="E319" s="8">
        <v>11067.4</v>
      </c>
      <c r="F319" s="8">
        <v>11012.2</v>
      </c>
      <c r="G319" s="8">
        <v>10526.8</v>
      </c>
      <c r="H319" s="17" t="s">
        <v>101</v>
      </c>
      <c r="I319" s="15">
        <v>2784.426</v>
      </c>
      <c r="J319" s="14">
        <f t="shared" si="42"/>
        <v>1970.5382802</v>
      </c>
      <c r="K319" s="182">
        <f t="shared" si="43"/>
        <v>674.6664198</v>
      </c>
      <c r="L319" s="182"/>
      <c r="M319" s="14">
        <f t="shared" si="44"/>
        <v>139.22129999999999</v>
      </c>
      <c r="N319" s="104">
        <v>146.914</v>
      </c>
      <c r="O319" s="43">
        <v>-47.855</v>
      </c>
    </row>
    <row r="320" spans="1:15" s="9" customFormat="1" ht="22.5">
      <c r="A320" s="7">
        <f t="shared" si="45"/>
        <v>297</v>
      </c>
      <c r="B320" s="64" t="s">
        <v>278</v>
      </c>
      <c r="C320" s="17" t="s">
        <v>549</v>
      </c>
      <c r="D320" s="7">
        <v>1974</v>
      </c>
      <c r="E320" s="8">
        <v>11128.2</v>
      </c>
      <c r="F320" s="8">
        <v>11059.3</v>
      </c>
      <c r="G320" s="8">
        <v>10345.9</v>
      </c>
      <c r="H320" s="17" t="s">
        <v>101</v>
      </c>
      <c r="I320" s="15">
        <v>2297.419</v>
      </c>
      <c r="J320" s="14">
        <f t="shared" si="42"/>
        <v>1625.8834262999997</v>
      </c>
      <c r="K320" s="182">
        <f t="shared" si="43"/>
        <v>556.6646237</v>
      </c>
      <c r="L320" s="182"/>
      <c r="M320" s="14">
        <f t="shared" si="44"/>
        <v>114.87095</v>
      </c>
      <c r="N320" s="104">
        <v>142.815</v>
      </c>
      <c r="O320" s="43">
        <v>121.886</v>
      </c>
    </row>
    <row r="321" spans="1:15" s="9" customFormat="1" ht="22.5">
      <c r="A321" s="7">
        <f t="shared" si="45"/>
        <v>298</v>
      </c>
      <c r="B321" s="64" t="s">
        <v>489</v>
      </c>
      <c r="C321" s="17" t="s">
        <v>549</v>
      </c>
      <c r="D321" s="7">
        <v>1986</v>
      </c>
      <c r="E321" s="8">
        <v>6514.2</v>
      </c>
      <c r="F321" s="8">
        <v>6514.2</v>
      </c>
      <c r="G321" s="8">
        <v>6045.8</v>
      </c>
      <c r="H321" s="17" t="s">
        <v>98</v>
      </c>
      <c r="I321" s="15">
        <v>419.513</v>
      </c>
      <c r="J321" s="14">
        <f t="shared" si="42"/>
        <v>296.8893501</v>
      </c>
      <c r="K321" s="182">
        <f t="shared" si="43"/>
        <v>101.6479999</v>
      </c>
      <c r="L321" s="182"/>
      <c r="M321" s="14">
        <f t="shared" si="44"/>
        <v>20.97565</v>
      </c>
      <c r="N321" s="104">
        <v>83.219</v>
      </c>
      <c r="O321" s="43">
        <v>71.007</v>
      </c>
    </row>
    <row r="322" spans="1:15" s="9" customFormat="1" ht="33.75">
      <c r="A322" s="7">
        <f>A321+1</f>
        <v>299</v>
      </c>
      <c r="B322" s="6" t="s">
        <v>490</v>
      </c>
      <c r="C322" s="17" t="s">
        <v>549</v>
      </c>
      <c r="D322" s="7">
        <v>1986</v>
      </c>
      <c r="E322" s="8">
        <v>6487.2</v>
      </c>
      <c r="F322" s="8">
        <v>6464.5</v>
      </c>
      <c r="G322" s="8">
        <v>5851.3</v>
      </c>
      <c r="H322" s="17" t="s">
        <v>508</v>
      </c>
      <c r="I322" s="13">
        <v>2812.578</v>
      </c>
      <c r="J322" s="14">
        <f t="shared" si="42"/>
        <v>1990.4614505999998</v>
      </c>
      <c r="K322" s="182">
        <f t="shared" si="43"/>
        <v>681.4876493999999</v>
      </c>
      <c r="L322" s="182"/>
      <c r="M322" s="14">
        <f t="shared" si="44"/>
        <v>140.6289</v>
      </c>
      <c r="N322" s="104">
        <v>83.623</v>
      </c>
      <c r="O322" s="43">
        <v>70.432</v>
      </c>
    </row>
    <row r="323" spans="1:15" s="9" customFormat="1" ht="22.5">
      <c r="A323" s="7">
        <f t="shared" si="45"/>
        <v>300</v>
      </c>
      <c r="B323" s="64" t="s">
        <v>279</v>
      </c>
      <c r="C323" s="17" t="s">
        <v>549</v>
      </c>
      <c r="D323" s="7">
        <v>1988</v>
      </c>
      <c r="E323" s="8">
        <v>7987.1</v>
      </c>
      <c r="F323" s="8">
        <v>7987.1</v>
      </c>
      <c r="G323" s="8">
        <v>7100.5</v>
      </c>
      <c r="H323" s="17" t="s">
        <v>101</v>
      </c>
      <c r="I323" s="15">
        <v>1611.773</v>
      </c>
      <c r="J323" s="14">
        <f t="shared" si="42"/>
        <v>1140.6517520999998</v>
      </c>
      <c r="K323" s="182">
        <f t="shared" si="43"/>
        <v>390.5325979</v>
      </c>
      <c r="L323" s="182"/>
      <c r="M323" s="14">
        <f t="shared" si="44"/>
        <v>80.58865</v>
      </c>
      <c r="N323" s="104">
        <v>92.502</v>
      </c>
      <c r="O323" s="43">
        <v>84.365</v>
      </c>
    </row>
    <row r="324" spans="1:15" s="9" customFormat="1" ht="12.75">
      <c r="A324" s="7">
        <f t="shared" si="45"/>
        <v>301</v>
      </c>
      <c r="B324" s="64" t="s">
        <v>280</v>
      </c>
      <c r="C324" s="17" t="s">
        <v>549</v>
      </c>
      <c r="D324" s="7">
        <v>1988</v>
      </c>
      <c r="E324" s="8">
        <v>7369.9</v>
      </c>
      <c r="F324" s="8">
        <v>7369.9</v>
      </c>
      <c r="G324" s="8">
        <v>6704.9</v>
      </c>
      <c r="H324" s="17" t="s">
        <v>448</v>
      </c>
      <c r="I324" s="15">
        <v>288.422</v>
      </c>
      <c r="J324" s="14">
        <f t="shared" si="42"/>
        <v>204.11624940000002</v>
      </c>
      <c r="K324" s="182">
        <f t="shared" si="43"/>
        <v>69.8846506</v>
      </c>
      <c r="L324" s="182"/>
      <c r="M324" s="14">
        <f t="shared" si="44"/>
        <v>14.421100000000001</v>
      </c>
      <c r="N324" s="104">
        <v>90.354</v>
      </c>
      <c r="O324" s="106">
        <v>77.7</v>
      </c>
    </row>
    <row r="325" spans="1:15" s="9" customFormat="1" ht="12.75">
      <c r="A325" s="7">
        <f t="shared" si="45"/>
        <v>302</v>
      </c>
      <c r="B325" s="64" t="s">
        <v>281</v>
      </c>
      <c r="C325" s="17" t="s">
        <v>549</v>
      </c>
      <c r="D325" s="7">
        <v>1986</v>
      </c>
      <c r="E325" s="8">
        <v>19444.2</v>
      </c>
      <c r="F325" s="8">
        <v>19334.3</v>
      </c>
      <c r="G325" s="8">
        <v>17503.4</v>
      </c>
      <c r="H325" s="17" t="s">
        <v>448</v>
      </c>
      <c r="I325" s="15">
        <v>2195.976</v>
      </c>
      <c r="J325" s="14">
        <f t="shared" si="42"/>
        <v>1554.0922151999998</v>
      </c>
      <c r="K325" s="182">
        <f t="shared" si="43"/>
        <v>532.0849848</v>
      </c>
      <c r="L325" s="182"/>
      <c r="M325" s="14">
        <f t="shared" si="44"/>
        <v>109.79880000000001</v>
      </c>
      <c r="N325" s="104">
        <v>234.431</v>
      </c>
      <c r="O325" s="43">
        <v>-84.413</v>
      </c>
    </row>
    <row r="326" spans="1:15" s="9" customFormat="1" ht="12.75">
      <c r="A326" s="7">
        <f t="shared" si="45"/>
        <v>303</v>
      </c>
      <c r="B326" s="64" t="s">
        <v>282</v>
      </c>
      <c r="C326" s="17" t="s">
        <v>549</v>
      </c>
      <c r="D326" s="7">
        <v>1985</v>
      </c>
      <c r="E326" s="8">
        <v>8514.9</v>
      </c>
      <c r="F326" s="8">
        <v>8514.9</v>
      </c>
      <c r="G326" s="8">
        <v>8311.6</v>
      </c>
      <c r="H326" s="17" t="s">
        <v>448</v>
      </c>
      <c r="I326" s="15">
        <v>288.422</v>
      </c>
      <c r="J326" s="14">
        <f t="shared" si="42"/>
        <v>204.11624940000002</v>
      </c>
      <c r="K326" s="182">
        <f t="shared" si="43"/>
        <v>69.8846506</v>
      </c>
      <c r="L326" s="182"/>
      <c r="M326" s="14">
        <f t="shared" si="44"/>
        <v>14.421100000000001</v>
      </c>
      <c r="N326" s="104">
        <v>114.671</v>
      </c>
      <c r="O326" s="106">
        <v>99.78</v>
      </c>
    </row>
    <row r="327" spans="1:15" s="9" customFormat="1" ht="22.5">
      <c r="A327" s="7">
        <f t="shared" si="45"/>
        <v>304</v>
      </c>
      <c r="B327" s="64" t="s">
        <v>283</v>
      </c>
      <c r="C327" s="17" t="s">
        <v>549</v>
      </c>
      <c r="D327" s="7">
        <v>1986</v>
      </c>
      <c r="E327" s="8">
        <v>3859.8</v>
      </c>
      <c r="F327" s="8">
        <v>3837.7</v>
      </c>
      <c r="G327" s="8">
        <v>3658.8</v>
      </c>
      <c r="H327" s="17" t="s">
        <v>98</v>
      </c>
      <c r="I327" s="15">
        <v>289.232</v>
      </c>
      <c r="J327" s="14">
        <f t="shared" si="42"/>
        <v>204.68948640000002</v>
      </c>
      <c r="K327" s="182">
        <f t="shared" si="43"/>
        <v>70.0809136</v>
      </c>
      <c r="L327" s="182"/>
      <c r="M327" s="14">
        <f t="shared" si="44"/>
        <v>14.4616</v>
      </c>
      <c r="N327" s="104">
        <v>49.629</v>
      </c>
      <c r="O327" s="43">
        <v>35.632</v>
      </c>
    </row>
    <row r="328" spans="1:15" s="65" customFormat="1" ht="45">
      <c r="A328" s="7">
        <f t="shared" si="45"/>
        <v>305</v>
      </c>
      <c r="B328" s="64" t="s">
        <v>72</v>
      </c>
      <c r="C328" s="17" t="s">
        <v>550</v>
      </c>
      <c r="D328" s="7">
        <v>1962</v>
      </c>
      <c r="E328" s="8">
        <v>1274.7</v>
      </c>
      <c r="F328" s="8">
        <v>942.6</v>
      </c>
      <c r="G328" s="8">
        <v>911.5</v>
      </c>
      <c r="H328" s="17" t="s">
        <v>491</v>
      </c>
      <c r="I328" s="15">
        <v>1206.796</v>
      </c>
      <c r="J328" s="14">
        <f t="shared" si="42"/>
        <v>854.0495291999999</v>
      </c>
      <c r="K328" s="182">
        <f t="shared" si="43"/>
        <v>292.40667080000003</v>
      </c>
      <c r="L328" s="182"/>
      <c r="M328" s="14">
        <f t="shared" si="44"/>
        <v>60.339800000000004</v>
      </c>
      <c r="N328" s="104">
        <v>0.186</v>
      </c>
      <c r="O328" s="43">
        <v>0</v>
      </c>
    </row>
    <row r="329" spans="1:15" s="65" customFormat="1" ht="33.75">
      <c r="A329" s="7">
        <f t="shared" si="45"/>
        <v>306</v>
      </c>
      <c r="B329" s="64" t="s">
        <v>73</v>
      </c>
      <c r="C329" s="17" t="s">
        <v>550</v>
      </c>
      <c r="D329" s="7">
        <v>1978</v>
      </c>
      <c r="E329" s="8">
        <v>10499.4</v>
      </c>
      <c r="F329" s="8">
        <v>10065.2</v>
      </c>
      <c r="G329" s="8">
        <v>8783.1</v>
      </c>
      <c r="H329" s="17" t="s">
        <v>357</v>
      </c>
      <c r="I329" s="15">
        <v>2037.558</v>
      </c>
      <c r="J329" s="14">
        <f t="shared" si="42"/>
        <v>1441.9797965999999</v>
      </c>
      <c r="K329" s="182">
        <f t="shared" si="43"/>
        <v>493.7003034</v>
      </c>
      <c r="L329" s="182"/>
      <c r="M329" s="14">
        <f t="shared" si="44"/>
        <v>101.87790000000001</v>
      </c>
      <c r="N329" s="104">
        <v>94.62</v>
      </c>
      <c r="O329" s="43">
        <v>-192.218</v>
      </c>
    </row>
    <row r="330" spans="1:15" s="65" customFormat="1" ht="22.5">
      <c r="A330" s="7">
        <f t="shared" si="45"/>
        <v>307</v>
      </c>
      <c r="B330" s="64" t="s">
        <v>74</v>
      </c>
      <c r="C330" s="17" t="s">
        <v>550</v>
      </c>
      <c r="D330" s="7">
        <v>1984</v>
      </c>
      <c r="E330" s="8">
        <v>21294.1</v>
      </c>
      <c r="F330" s="8">
        <v>21184.2</v>
      </c>
      <c r="G330" s="8">
        <v>18940.7</v>
      </c>
      <c r="H330" s="17" t="s">
        <v>464</v>
      </c>
      <c r="I330" s="15">
        <v>2889.577</v>
      </c>
      <c r="J330" s="14">
        <f t="shared" si="42"/>
        <v>2044.9536429</v>
      </c>
      <c r="K330" s="182">
        <f t="shared" si="43"/>
        <v>700.1445071</v>
      </c>
      <c r="L330" s="182"/>
      <c r="M330" s="14">
        <f t="shared" si="44"/>
        <v>144.47885000000002</v>
      </c>
      <c r="N330" s="104">
        <v>202.896</v>
      </c>
      <c r="O330" s="43">
        <v>178.207</v>
      </c>
    </row>
    <row r="331" spans="1:15" s="65" customFormat="1" ht="22.5">
      <c r="A331" s="7">
        <f t="shared" si="45"/>
        <v>308</v>
      </c>
      <c r="B331" s="64" t="s">
        <v>75</v>
      </c>
      <c r="C331" s="17" t="s">
        <v>550</v>
      </c>
      <c r="D331" s="7">
        <v>1981</v>
      </c>
      <c r="E331" s="8">
        <v>9679.3</v>
      </c>
      <c r="F331" s="8">
        <v>6915</v>
      </c>
      <c r="G331" s="8">
        <v>6228.4</v>
      </c>
      <c r="H331" s="17" t="s">
        <v>448</v>
      </c>
      <c r="I331" s="15">
        <v>242.451</v>
      </c>
      <c r="J331" s="14">
        <f t="shared" si="42"/>
        <v>171.5825727</v>
      </c>
      <c r="K331" s="182">
        <f t="shared" si="43"/>
        <v>58.745877300000004</v>
      </c>
      <c r="L331" s="182"/>
      <c r="M331" s="14">
        <f t="shared" si="44"/>
        <v>12.122549999999999</v>
      </c>
      <c r="N331" s="104">
        <v>68.614</v>
      </c>
      <c r="O331" s="43">
        <v>-162.228</v>
      </c>
    </row>
    <row r="332" spans="1:15" s="65" customFormat="1" ht="33.75">
      <c r="A332" s="7">
        <f t="shared" si="45"/>
        <v>309</v>
      </c>
      <c r="B332" s="64" t="s">
        <v>76</v>
      </c>
      <c r="C332" s="17" t="s">
        <v>550</v>
      </c>
      <c r="D332" s="7">
        <v>1979</v>
      </c>
      <c r="E332" s="8">
        <v>24417.5</v>
      </c>
      <c r="F332" s="8">
        <v>23378.7</v>
      </c>
      <c r="G332" s="8">
        <v>15740.5</v>
      </c>
      <c r="H332" s="17" t="s">
        <v>357</v>
      </c>
      <c r="I332" s="15">
        <v>4567.706</v>
      </c>
      <c r="J332" s="14">
        <f t="shared" si="42"/>
        <v>3232.5655361999998</v>
      </c>
      <c r="K332" s="182">
        <f t="shared" si="43"/>
        <v>1106.7551638</v>
      </c>
      <c r="L332" s="182"/>
      <c r="M332" s="14">
        <f t="shared" si="44"/>
        <v>228.3853</v>
      </c>
      <c r="N332" s="104">
        <v>219.737</v>
      </c>
      <c r="O332" s="43">
        <v>-1386.257</v>
      </c>
    </row>
    <row r="333" spans="1:15" s="65" customFormat="1" ht="33.75">
      <c r="A333" s="7">
        <f t="shared" si="45"/>
        <v>310</v>
      </c>
      <c r="B333" s="64" t="s">
        <v>77</v>
      </c>
      <c r="C333" s="17" t="s">
        <v>550</v>
      </c>
      <c r="D333" s="7">
        <v>1979</v>
      </c>
      <c r="E333" s="8">
        <v>13087.4</v>
      </c>
      <c r="F333" s="8">
        <v>12825.3</v>
      </c>
      <c r="G333" s="8">
        <v>11268.4</v>
      </c>
      <c r="H333" s="17" t="s">
        <v>356</v>
      </c>
      <c r="I333" s="15">
        <v>1910.713</v>
      </c>
      <c r="J333" s="14">
        <f t="shared" si="42"/>
        <v>1352.2115901</v>
      </c>
      <c r="K333" s="182">
        <f t="shared" si="43"/>
        <v>462.96575989999997</v>
      </c>
      <c r="L333" s="182"/>
      <c r="M333" s="14">
        <f t="shared" si="44"/>
        <v>95.53565</v>
      </c>
      <c r="N333" s="104">
        <v>119.637</v>
      </c>
      <c r="O333" s="43">
        <v>23.941</v>
      </c>
    </row>
    <row r="334" spans="1:15" s="65" customFormat="1" ht="33.75">
      <c r="A334" s="7">
        <f t="shared" si="45"/>
        <v>311</v>
      </c>
      <c r="B334" s="64" t="s">
        <v>78</v>
      </c>
      <c r="C334" s="17" t="s">
        <v>550</v>
      </c>
      <c r="D334" s="7">
        <v>1977</v>
      </c>
      <c r="E334" s="8">
        <v>4169.8</v>
      </c>
      <c r="F334" s="8">
        <v>2717.7</v>
      </c>
      <c r="G334" s="8">
        <v>2620.7</v>
      </c>
      <c r="H334" s="17" t="s">
        <v>356</v>
      </c>
      <c r="I334" s="15">
        <v>1112.955</v>
      </c>
      <c r="J334" s="14">
        <f t="shared" si="42"/>
        <v>787.6382534999998</v>
      </c>
      <c r="K334" s="182">
        <f t="shared" si="43"/>
        <v>269.6689965</v>
      </c>
      <c r="L334" s="182"/>
      <c r="M334" s="14">
        <f t="shared" si="44"/>
        <v>55.647749999999995</v>
      </c>
      <c r="N334" s="104">
        <v>27.75</v>
      </c>
      <c r="O334" s="43">
        <v>23.352</v>
      </c>
    </row>
    <row r="335" spans="1:15" s="65" customFormat="1" ht="33.75">
      <c r="A335" s="7">
        <f t="shared" si="45"/>
        <v>312</v>
      </c>
      <c r="B335" s="64" t="s">
        <v>79</v>
      </c>
      <c r="C335" s="17" t="s">
        <v>550</v>
      </c>
      <c r="D335" s="7">
        <v>1976</v>
      </c>
      <c r="E335" s="8">
        <v>6948.5</v>
      </c>
      <c r="F335" s="8">
        <v>5743</v>
      </c>
      <c r="G335" s="8">
        <v>5248.7</v>
      </c>
      <c r="H335" s="17" t="s">
        <v>356</v>
      </c>
      <c r="I335" s="15">
        <v>3497.799</v>
      </c>
      <c r="J335" s="14">
        <f t="shared" si="42"/>
        <v>2475.3923523</v>
      </c>
      <c r="K335" s="182">
        <f t="shared" si="43"/>
        <v>847.5166977000001</v>
      </c>
      <c r="L335" s="182"/>
      <c r="M335" s="14">
        <f t="shared" si="44"/>
        <v>174.88995</v>
      </c>
      <c r="N335" s="104">
        <v>55.23</v>
      </c>
      <c r="O335" s="43">
        <v>46.399</v>
      </c>
    </row>
    <row r="336" spans="1:15" s="65" customFormat="1" ht="22.5">
      <c r="A336" s="7">
        <f>A335+1</f>
        <v>313</v>
      </c>
      <c r="B336" s="64" t="s">
        <v>80</v>
      </c>
      <c r="C336" s="17" t="s">
        <v>550</v>
      </c>
      <c r="D336" s="7">
        <v>1976</v>
      </c>
      <c r="E336" s="8">
        <v>11226.5</v>
      </c>
      <c r="F336" s="8">
        <v>11238</v>
      </c>
      <c r="G336" s="8">
        <v>9920.9</v>
      </c>
      <c r="H336" s="17" t="s">
        <v>101</v>
      </c>
      <c r="I336" s="15">
        <v>1589.269</v>
      </c>
      <c r="J336" s="14">
        <f t="shared" si="42"/>
        <v>1124.7256713</v>
      </c>
      <c r="K336" s="182">
        <f t="shared" si="43"/>
        <v>385.0798787</v>
      </c>
      <c r="L336" s="182"/>
      <c r="M336" s="14">
        <f t="shared" si="44"/>
        <v>79.46345000000001</v>
      </c>
      <c r="N336" s="104">
        <v>107.185</v>
      </c>
      <c r="O336" s="43">
        <v>93.088</v>
      </c>
    </row>
    <row r="337" spans="1:15" s="65" customFormat="1" ht="22.5">
      <c r="A337" s="7">
        <f t="shared" si="45"/>
        <v>314</v>
      </c>
      <c r="B337" s="64" t="s">
        <v>81</v>
      </c>
      <c r="C337" s="17" t="s">
        <v>550</v>
      </c>
      <c r="D337" s="7">
        <v>1979</v>
      </c>
      <c r="E337" s="8">
        <v>17795.2</v>
      </c>
      <c r="F337" s="8">
        <v>17575.4</v>
      </c>
      <c r="G337" s="8">
        <v>16462.2</v>
      </c>
      <c r="H337" s="17" t="s">
        <v>71</v>
      </c>
      <c r="I337" s="15">
        <v>1024.653</v>
      </c>
      <c r="J337" s="14">
        <f aca="true" t="shared" si="46" ref="J337:J369">(I337*70.77)/100</f>
        <v>725.1469281</v>
      </c>
      <c r="K337" s="182">
        <f aca="true" t="shared" si="47" ref="K337:K368">(I337*24.23)/100</f>
        <v>248.2734219</v>
      </c>
      <c r="L337" s="182"/>
      <c r="M337" s="14">
        <f aca="true" t="shared" si="48" ref="M337:M369">(I337*5)/100</f>
        <v>51.23265000000001</v>
      </c>
      <c r="N337" s="104">
        <v>178.682</v>
      </c>
      <c r="O337" s="43">
        <v>-125.989</v>
      </c>
    </row>
    <row r="338" spans="1:15" s="65" customFormat="1" ht="22.5">
      <c r="A338" s="7">
        <f aca="true" t="shared" si="49" ref="A338:A401">A337+1</f>
        <v>315</v>
      </c>
      <c r="B338" s="64" t="s">
        <v>82</v>
      </c>
      <c r="C338" s="17" t="s">
        <v>550</v>
      </c>
      <c r="D338" s="7">
        <v>1975</v>
      </c>
      <c r="E338" s="8">
        <v>8001.8</v>
      </c>
      <c r="F338" s="8">
        <v>7174.4</v>
      </c>
      <c r="G338" s="8">
        <v>4825</v>
      </c>
      <c r="H338" s="17" t="s">
        <v>71</v>
      </c>
      <c r="I338" s="15">
        <v>375.513</v>
      </c>
      <c r="J338" s="14">
        <f t="shared" si="46"/>
        <v>265.75055009999994</v>
      </c>
      <c r="K338" s="182">
        <f t="shared" si="47"/>
        <v>90.9867999</v>
      </c>
      <c r="L338" s="182"/>
      <c r="M338" s="14">
        <f t="shared" si="48"/>
        <v>18.77565</v>
      </c>
      <c r="N338" s="104">
        <v>66.732</v>
      </c>
      <c r="O338" s="43">
        <v>-104.899</v>
      </c>
    </row>
    <row r="339" spans="1:15" s="65" customFormat="1" ht="45">
      <c r="A339" s="7">
        <f t="shared" si="49"/>
        <v>316</v>
      </c>
      <c r="B339" s="64" t="s">
        <v>83</v>
      </c>
      <c r="C339" s="17" t="s">
        <v>550</v>
      </c>
      <c r="D339" s="7">
        <v>1960</v>
      </c>
      <c r="E339" s="8">
        <v>1438</v>
      </c>
      <c r="F339" s="8">
        <v>950.6</v>
      </c>
      <c r="G339" s="8">
        <v>387.3</v>
      </c>
      <c r="H339" s="17" t="s">
        <v>465</v>
      </c>
      <c r="I339" s="15">
        <v>2534.2</v>
      </c>
      <c r="J339" s="14">
        <f t="shared" si="46"/>
        <v>1793.4533399999998</v>
      </c>
      <c r="K339" s="182">
        <f t="shared" si="47"/>
        <v>614.03666</v>
      </c>
      <c r="L339" s="182"/>
      <c r="M339" s="14">
        <f t="shared" si="48"/>
        <v>126.71</v>
      </c>
      <c r="N339" s="104">
        <v>3.192</v>
      </c>
      <c r="O339" s="43">
        <v>2.188</v>
      </c>
    </row>
    <row r="340" spans="1:15" s="65" customFormat="1" ht="22.5">
      <c r="A340" s="7">
        <f t="shared" si="49"/>
        <v>317</v>
      </c>
      <c r="B340" s="64" t="s">
        <v>84</v>
      </c>
      <c r="C340" s="17" t="s">
        <v>550</v>
      </c>
      <c r="D340" s="7">
        <v>1978</v>
      </c>
      <c r="E340" s="8">
        <v>17009.7</v>
      </c>
      <c r="F340" s="8">
        <v>15982.9</v>
      </c>
      <c r="G340" s="8">
        <v>14798.3</v>
      </c>
      <c r="H340" s="17" t="s">
        <v>448</v>
      </c>
      <c r="I340" s="15">
        <v>774.258</v>
      </c>
      <c r="J340" s="14">
        <f t="shared" si="46"/>
        <v>547.9423866000001</v>
      </c>
      <c r="K340" s="182">
        <f t="shared" si="47"/>
        <v>187.60271340000003</v>
      </c>
      <c r="L340" s="182"/>
      <c r="M340" s="14">
        <f t="shared" si="48"/>
        <v>38.7129</v>
      </c>
      <c r="N340" s="104">
        <v>157.058</v>
      </c>
      <c r="O340" s="106">
        <v>136.26</v>
      </c>
    </row>
    <row r="341" spans="1:15" s="65" customFormat="1" ht="33.75">
      <c r="A341" s="7">
        <f t="shared" si="49"/>
        <v>318</v>
      </c>
      <c r="B341" s="64" t="s">
        <v>85</v>
      </c>
      <c r="C341" s="17" t="s">
        <v>550</v>
      </c>
      <c r="D341" s="7">
        <v>1983</v>
      </c>
      <c r="E341" s="8">
        <v>3961.9</v>
      </c>
      <c r="F341" s="8">
        <v>3929.7</v>
      </c>
      <c r="G341" s="8">
        <v>3812.3</v>
      </c>
      <c r="H341" s="17" t="s">
        <v>356</v>
      </c>
      <c r="I341" s="15">
        <v>951.636</v>
      </c>
      <c r="J341" s="14">
        <f t="shared" si="46"/>
        <v>673.4727972</v>
      </c>
      <c r="K341" s="182">
        <f t="shared" si="47"/>
        <v>230.5814028</v>
      </c>
      <c r="L341" s="182"/>
      <c r="M341" s="14">
        <f t="shared" si="48"/>
        <v>47.5818</v>
      </c>
      <c r="N341" s="104">
        <v>41.817</v>
      </c>
      <c r="O341" s="43">
        <v>35.861</v>
      </c>
    </row>
    <row r="342" spans="1:15" s="68" customFormat="1" ht="22.5">
      <c r="A342" s="7">
        <f t="shared" si="49"/>
        <v>319</v>
      </c>
      <c r="B342" s="6" t="s">
        <v>429</v>
      </c>
      <c r="C342" s="17" t="s">
        <v>550</v>
      </c>
      <c r="D342" s="22">
        <v>1980</v>
      </c>
      <c r="E342" s="23">
        <v>16326.5</v>
      </c>
      <c r="F342" s="23">
        <v>16219.1</v>
      </c>
      <c r="G342" s="23">
        <v>14162.2</v>
      </c>
      <c r="H342" s="17" t="s">
        <v>448</v>
      </c>
      <c r="I342" s="67">
        <v>700.92</v>
      </c>
      <c r="J342" s="11">
        <f>(I342*70.77)/100</f>
        <v>496.04108399999996</v>
      </c>
      <c r="K342" s="178">
        <f t="shared" si="47"/>
        <v>169.832916</v>
      </c>
      <c r="L342" s="178"/>
      <c r="M342" s="11">
        <f>(I342*5)/100</f>
        <v>35.046</v>
      </c>
      <c r="N342" s="104">
        <v>150.967</v>
      </c>
      <c r="O342" s="106">
        <v>134.91</v>
      </c>
    </row>
    <row r="343" spans="1:15" s="65" customFormat="1" ht="15">
      <c r="A343" s="7">
        <f t="shared" si="49"/>
        <v>320</v>
      </c>
      <c r="B343" s="64" t="s">
        <v>284</v>
      </c>
      <c r="C343" s="17" t="s">
        <v>551</v>
      </c>
      <c r="D343" s="7">
        <v>1992</v>
      </c>
      <c r="E343" s="8">
        <v>1513.8</v>
      </c>
      <c r="F343" s="69">
        <v>1143.1</v>
      </c>
      <c r="G343" s="69">
        <v>503.6</v>
      </c>
      <c r="H343" s="17" t="s">
        <v>448</v>
      </c>
      <c r="I343" s="15">
        <v>357.258</v>
      </c>
      <c r="J343" s="14">
        <f t="shared" si="46"/>
        <v>252.83148659999998</v>
      </c>
      <c r="K343" s="182">
        <f t="shared" si="47"/>
        <v>86.5636134</v>
      </c>
      <c r="L343" s="182"/>
      <c r="M343" s="14">
        <f t="shared" si="48"/>
        <v>17.8629</v>
      </c>
      <c r="N343" s="104">
        <v>11.252</v>
      </c>
      <c r="O343" s="43">
        <v>9.222</v>
      </c>
    </row>
    <row r="344" spans="1:15" s="65" customFormat="1" ht="15">
      <c r="A344" s="7">
        <f t="shared" si="49"/>
        <v>321</v>
      </c>
      <c r="B344" s="64" t="s">
        <v>285</v>
      </c>
      <c r="C344" s="17" t="s">
        <v>551</v>
      </c>
      <c r="D344" s="7">
        <v>1963</v>
      </c>
      <c r="E344" s="8">
        <v>629.4</v>
      </c>
      <c r="F344" s="69">
        <v>429.4</v>
      </c>
      <c r="G344" s="69">
        <v>417.4</v>
      </c>
      <c r="H344" s="17" t="s">
        <v>448</v>
      </c>
      <c r="I344" s="15">
        <v>217.282</v>
      </c>
      <c r="J344" s="14">
        <f t="shared" si="46"/>
        <v>153.77047140000002</v>
      </c>
      <c r="K344" s="182">
        <f t="shared" si="47"/>
        <v>52.647428600000005</v>
      </c>
      <c r="L344" s="182"/>
      <c r="M344" s="14">
        <f t="shared" si="48"/>
        <v>10.8641</v>
      </c>
      <c r="N344" s="104">
        <v>9.635</v>
      </c>
      <c r="O344" s="43">
        <v>8.571</v>
      </c>
    </row>
    <row r="345" spans="1:15" s="65" customFormat="1" ht="15">
      <c r="A345" s="7">
        <f t="shared" si="49"/>
        <v>322</v>
      </c>
      <c r="B345" s="64" t="s">
        <v>286</v>
      </c>
      <c r="C345" s="17" t="s">
        <v>551</v>
      </c>
      <c r="D345" s="7">
        <v>1963</v>
      </c>
      <c r="E345" s="8">
        <v>645.6</v>
      </c>
      <c r="F345" s="69">
        <v>613</v>
      </c>
      <c r="G345" s="69">
        <v>420.2</v>
      </c>
      <c r="H345" s="17" t="s">
        <v>448</v>
      </c>
      <c r="I345" s="15">
        <v>220.718</v>
      </c>
      <c r="J345" s="14">
        <f t="shared" si="46"/>
        <v>156.20212859999998</v>
      </c>
      <c r="K345" s="182">
        <f t="shared" si="47"/>
        <v>53.4799714</v>
      </c>
      <c r="L345" s="182"/>
      <c r="M345" s="14">
        <f t="shared" si="48"/>
        <v>11.0359</v>
      </c>
      <c r="N345" s="104">
        <v>11.14</v>
      </c>
      <c r="O345" s="43">
        <v>9.537</v>
      </c>
    </row>
    <row r="346" spans="1:15" s="65" customFormat="1" ht="15">
      <c r="A346" s="7">
        <f t="shared" si="49"/>
        <v>323</v>
      </c>
      <c r="B346" s="64" t="s">
        <v>287</v>
      </c>
      <c r="C346" s="17" t="s">
        <v>551</v>
      </c>
      <c r="D346" s="7">
        <v>1963</v>
      </c>
      <c r="E346" s="8">
        <v>758.5</v>
      </c>
      <c r="F346" s="69">
        <v>758.5</v>
      </c>
      <c r="G346" s="69">
        <v>536.5</v>
      </c>
      <c r="H346" s="17" t="s">
        <v>448</v>
      </c>
      <c r="I346" s="15">
        <v>294.32</v>
      </c>
      <c r="J346" s="14">
        <f t="shared" si="46"/>
        <v>208.29026399999998</v>
      </c>
      <c r="K346" s="182">
        <f t="shared" si="47"/>
        <v>71.313736</v>
      </c>
      <c r="L346" s="182"/>
      <c r="M346" s="14">
        <f t="shared" si="48"/>
        <v>14.716</v>
      </c>
      <c r="N346" s="104">
        <v>14.822</v>
      </c>
      <c r="O346" s="43">
        <v>12.707</v>
      </c>
    </row>
    <row r="347" spans="1:15" s="65" customFormat="1" ht="15">
      <c r="A347" s="7">
        <f t="shared" si="49"/>
        <v>324</v>
      </c>
      <c r="B347" s="64" t="s">
        <v>288</v>
      </c>
      <c r="C347" s="17" t="s">
        <v>551</v>
      </c>
      <c r="D347" s="7">
        <v>1981</v>
      </c>
      <c r="E347" s="8">
        <v>523</v>
      </c>
      <c r="F347" s="8">
        <v>322</v>
      </c>
      <c r="G347" s="8">
        <v>281.3</v>
      </c>
      <c r="H347" s="17" t="s">
        <v>448</v>
      </c>
      <c r="I347" s="15">
        <v>228.436</v>
      </c>
      <c r="J347" s="14">
        <f t="shared" si="46"/>
        <v>161.66415719999998</v>
      </c>
      <c r="K347" s="182">
        <f t="shared" si="47"/>
        <v>55.350042800000004</v>
      </c>
      <c r="L347" s="182"/>
      <c r="M347" s="14">
        <f t="shared" si="48"/>
        <v>11.421800000000001</v>
      </c>
      <c r="N347" s="104">
        <v>4.824</v>
      </c>
      <c r="O347" s="106">
        <v>4.1</v>
      </c>
    </row>
    <row r="348" spans="1:15" s="65" customFormat="1" ht="33.75">
      <c r="A348" s="7">
        <f t="shared" si="49"/>
        <v>325</v>
      </c>
      <c r="B348" s="64" t="s">
        <v>289</v>
      </c>
      <c r="C348" s="17" t="s">
        <v>551</v>
      </c>
      <c r="D348" s="7">
        <v>1957</v>
      </c>
      <c r="E348" s="8">
        <v>372.5</v>
      </c>
      <c r="F348" s="69">
        <v>332.5</v>
      </c>
      <c r="G348" s="69">
        <v>247</v>
      </c>
      <c r="H348" s="17" t="s">
        <v>453</v>
      </c>
      <c r="I348" s="15">
        <v>462.165</v>
      </c>
      <c r="J348" s="14">
        <f t="shared" si="46"/>
        <v>327.0741705</v>
      </c>
      <c r="K348" s="182">
        <f t="shared" si="47"/>
        <v>111.98257950000001</v>
      </c>
      <c r="L348" s="182"/>
      <c r="M348" s="14">
        <f t="shared" si="48"/>
        <v>23.10825</v>
      </c>
      <c r="N348" s="104">
        <v>5.313</v>
      </c>
      <c r="O348" s="43">
        <v>3.836</v>
      </c>
    </row>
    <row r="349" spans="1:15" s="65" customFormat="1" ht="22.5">
      <c r="A349" s="7">
        <f t="shared" si="49"/>
        <v>326</v>
      </c>
      <c r="B349" s="64" t="s">
        <v>290</v>
      </c>
      <c r="C349" s="17" t="s">
        <v>551</v>
      </c>
      <c r="D349" s="7">
        <v>1980</v>
      </c>
      <c r="E349" s="8">
        <v>6788.3</v>
      </c>
      <c r="F349" s="8">
        <v>3031.6</v>
      </c>
      <c r="G349" s="8">
        <v>2379</v>
      </c>
      <c r="H349" s="17" t="s">
        <v>89</v>
      </c>
      <c r="I349" s="15">
        <v>164.859</v>
      </c>
      <c r="J349" s="14">
        <f t="shared" si="46"/>
        <v>116.6707143</v>
      </c>
      <c r="K349" s="182">
        <f t="shared" si="47"/>
        <v>39.94533570000001</v>
      </c>
      <c r="L349" s="182"/>
      <c r="M349" s="14">
        <f t="shared" si="48"/>
        <v>8.24295</v>
      </c>
      <c r="N349" s="104">
        <v>57.965</v>
      </c>
      <c r="O349" s="106">
        <v>49.077</v>
      </c>
    </row>
    <row r="350" spans="1:15" s="65" customFormat="1" ht="33.75">
      <c r="A350" s="7">
        <f t="shared" si="49"/>
        <v>327</v>
      </c>
      <c r="B350" s="64" t="s">
        <v>291</v>
      </c>
      <c r="C350" s="17" t="s">
        <v>551</v>
      </c>
      <c r="D350" s="7">
        <v>1984</v>
      </c>
      <c r="E350" s="8">
        <v>6327</v>
      </c>
      <c r="F350" s="69">
        <v>5598</v>
      </c>
      <c r="G350" s="69">
        <v>3675.4</v>
      </c>
      <c r="H350" s="17" t="s">
        <v>593</v>
      </c>
      <c r="I350" s="15">
        <v>2987.927</v>
      </c>
      <c r="J350" s="14">
        <f t="shared" si="46"/>
        <v>2114.5559378999997</v>
      </c>
      <c r="K350" s="182">
        <f t="shared" si="47"/>
        <v>723.9747121</v>
      </c>
      <c r="L350" s="182"/>
      <c r="M350" s="14">
        <f t="shared" si="48"/>
        <v>149.39635</v>
      </c>
      <c r="N350" s="104">
        <v>108.14</v>
      </c>
      <c r="O350" s="43">
        <v>80.064</v>
      </c>
    </row>
    <row r="351" spans="1:15" s="65" customFormat="1" ht="33.75">
      <c r="A351" s="7">
        <f t="shared" si="49"/>
        <v>328</v>
      </c>
      <c r="B351" s="64" t="s">
        <v>292</v>
      </c>
      <c r="C351" s="17" t="s">
        <v>551</v>
      </c>
      <c r="D351" s="7">
        <v>1961</v>
      </c>
      <c r="E351" s="8">
        <v>622</v>
      </c>
      <c r="F351" s="69">
        <v>582.8</v>
      </c>
      <c r="G351" s="69">
        <v>404.6</v>
      </c>
      <c r="H351" s="17" t="s">
        <v>447</v>
      </c>
      <c r="I351" s="15">
        <v>679.399</v>
      </c>
      <c r="J351" s="14">
        <f t="shared" si="46"/>
        <v>480.8106723</v>
      </c>
      <c r="K351" s="182">
        <f t="shared" si="47"/>
        <v>164.61837770000002</v>
      </c>
      <c r="L351" s="182"/>
      <c r="M351" s="14">
        <f t="shared" si="48"/>
        <v>33.96995</v>
      </c>
      <c r="N351" s="104">
        <v>10.899</v>
      </c>
      <c r="O351" s="43">
        <v>8.523</v>
      </c>
    </row>
    <row r="352" spans="1:15" s="65" customFormat="1" ht="22.5">
      <c r="A352" s="7">
        <f t="shared" si="49"/>
        <v>329</v>
      </c>
      <c r="B352" s="64" t="s">
        <v>293</v>
      </c>
      <c r="C352" s="17" t="s">
        <v>551</v>
      </c>
      <c r="D352" s="7">
        <v>1976</v>
      </c>
      <c r="E352" s="8">
        <v>4400</v>
      </c>
      <c r="F352" s="69">
        <v>3836</v>
      </c>
      <c r="G352" s="69">
        <v>3048.7</v>
      </c>
      <c r="H352" s="17" t="s">
        <v>101</v>
      </c>
      <c r="I352" s="15">
        <v>619.07</v>
      </c>
      <c r="J352" s="14">
        <f t="shared" si="46"/>
        <v>438.115839</v>
      </c>
      <c r="K352" s="182">
        <f t="shared" si="47"/>
        <v>150.000661</v>
      </c>
      <c r="L352" s="182"/>
      <c r="M352" s="14">
        <f t="shared" si="48"/>
        <v>30.953500000000005</v>
      </c>
      <c r="N352" s="104">
        <v>71.412</v>
      </c>
      <c r="O352" s="43">
        <v>29.166</v>
      </c>
    </row>
    <row r="353" spans="1:15" s="65" customFormat="1" ht="22.5">
      <c r="A353" s="7">
        <f t="shared" si="49"/>
        <v>330</v>
      </c>
      <c r="B353" s="64" t="s">
        <v>294</v>
      </c>
      <c r="C353" s="17" t="s">
        <v>551</v>
      </c>
      <c r="D353" s="7">
        <v>1963</v>
      </c>
      <c r="E353" s="8">
        <v>2021</v>
      </c>
      <c r="F353" s="69">
        <v>1666</v>
      </c>
      <c r="G353" s="69">
        <v>1358.8</v>
      </c>
      <c r="H353" s="17" t="s">
        <v>101</v>
      </c>
      <c r="I353" s="15">
        <v>419.558</v>
      </c>
      <c r="J353" s="14">
        <f t="shared" si="46"/>
        <v>296.9211966</v>
      </c>
      <c r="K353" s="182">
        <f t="shared" si="47"/>
        <v>101.6589034</v>
      </c>
      <c r="L353" s="182"/>
      <c r="M353" s="14">
        <f t="shared" si="48"/>
        <v>20.977899999999998</v>
      </c>
      <c r="N353" s="104">
        <v>32.275</v>
      </c>
      <c r="O353" s="106">
        <v>26.55</v>
      </c>
    </row>
    <row r="354" spans="1:15" s="65" customFormat="1" ht="33.75">
      <c r="A354" s="7">
        <f t="shared" si="49"/>
        <v>331</v>
      </c>
      <c r="B354" s="64" t="s">
        <v>295</v>
      </c>
      <c r="C354" s="17" t="s">
        <v>551</v>
      </c>
      <c r="D354" s="7">
        <v>1957</v>
      </c>
      <c r="E354" s="8">
        <v>904.5</v>
      </c>
      <c r="F354" s="69">
        <v>711</v>
      </c>
      <c r="G354" s="69">
        <v>578</v>
      </c>
      <c r="H354" s="17" t="s">
        <v>494</v>
      </c>
      <c r="I354" s="15">
        <v>899.98</v>
      </c>
      <c r="J354" s="14">
        <f t="shared" si="46"/>
        <v>636.915846</v>
      </c>
      <c r="K354" s="182">
        <f t="shared" si="47"/>
        <v>218.065154</v>
      </c>
      <c r="L354" s="182"/>
      <c r="M354" s="14">
        <f t="shared" si="48"/>
        <v>44.998999999999995</v>
      </c>
      <c r="N354" s="104">
        <v>14.224</v>
      </c>
      <c r="O354" s="43">
        <v>12.229</v>
      </c>
    </row>
    <row r="355" spans="1:15" s="65" customFormat="1" ht="33.75">
      <c r="A355" s="7">
        <f t="shared" si="49"/>
        <v>332</v>
      </c>
      <c r="B355" s="64" t="s">
        <v>296</v>
      </c>
      <c r="C355" s="17" t="s">
        <v>551</v>
      </c>
      <c r="D355" s="7">
        <v>1957</v>
      </c>
      <c r="E355" s="8">
        <v>375.5</v>
      </c>
      <c r="F355" s="69">
        <v>375.5</v>
      </c>
      <c r="G355" s="69">
        <v>246.5</v>
      </c>
      <c r="H355" s="17" t="s">
        <v>453</v>
      </c>
      <c r="I355" s="15">
        <v>462.683</v>
      </c>
      <c r="J355" s="14">
        <f t="shared" si="46"/>
        <v>327.4407591</v>
      </c>
      <c r="K355" s="182">
        <f t="shared" si="47"/>
        <v>112.10809090000001</v>
      </c>
      <c r="L355" s="182"/>
      <c r="M355" s="14">
        <f t="shared" si="48"/>
        <v>23.134149999999998</v>
      </c>
      <c r="N355" s="104">
        <v>6.995</v>
      </c>
      <c r="O355" s="43">
        <v>5.883</v>
      </c>
    </row>
    <row r="356" spans="1:15" s="65" customFormat="1" ht="33.75">
      <c r="A356" s="7">
        <f t="shared" si="49"/>
        <v>333</v>
      </c>
      <c r="B356" s="64" t="s">
        <v>297</v>
      </c>
      <c r="C356" s="17" t="s">
        <v>551</v>
      </c>
      <c r="D356" s="7">
        <v>1962</v>
      </c>
      <c r="E356" s="8">
        <v>1611</v>
      </c>
      <c r="F356" s="69">
        <v>1286.9</v>
      </c>
      <c r="G356" s="69">
        <v>1139</v>
      </c>
      <c r="H356" s="17" t="s">
        <v>351</v>
      </c>
      <c r="I356" s="15">
        <v>715.579</v>
      </c>
      <c r="J356" s="14">
        <f t="shared" si="46"/>
        <v>506.4152582999999</v>
      </c>
      <c r="K356" s="182">
        <f t="shared" si="47"/>
        <v>173.3847917</v>
      </c>
      <c r="L356" s="182"/>
      <c r="M356" s="14">
        <f t="shared" si="48"/>
        <v>35.778949999999995</v>
      </c>
      <c r="N356" s="104">
        <v>16.145</v>
      </c>
      <c r="O356" s="43">
        <v>-346.054</v>
      </c>
    </row>
    <row r="357" spans="1:15" s="65" customFormat="1" ht="33.75">
      <c r="A357" s="7">
        <f t="shared" si="49"/>
        <v>334</v>
      </c>
      <c r="B357" s="64" t="s">
        <v>298</v>
      </c>
      <c r="C357" s="17" t="s">
        <v>551</v>
      </c>
      <c r="D357" s="7">
        <v>1957</v>
      </c>
      <c r="E357" s="8">
        <v>379.8</v>
      </c>
      <c r="F357" s="69">
        <v>379.8</v>
      </c>
      <c r="G357" s="69">
        <v>249.8</v>
      </c>
      <c r="H357" s="17" t="s">
        <v>453</v>
      </c>
      <c r="I357" s="15">
        <v>467.019</v>
      </c>
      <c r="J357" s="14">
        <f t="shared" si="46"/>
        <v>330.50934629999995</v>
      </c>
      <c r="K357" s="182">
        <f t="shared" si="47"/>
        <v>113.1587037</v>
      </c>
      <c r="L357" s="182"/>
      <c r="M357" s="14">
        <f t="shared" si="48"/>
        <v>23.35095</v>
      </c>
      <c r="N357" s="104">
        <v>7.461</v>
      </c>
      <c r="O357" s="43">
        <v>6.447</v>
      </c>
    </row>
    <row r="358" spans="1:15" s="65" customFormat="1" ht="33.75">
      <c r="A358" s="7">
        <f t="shared" si="49"/>
        <v>335</v>
      </c>
      <c r="B358" s="64" t="s">
        <v>299</v>
      </c>
      <c r="C358" s="17" t="s">
        <v>551</v>
      </c>
      <c r="D358" s="7">
        <v>1962</v>
      </c>
      <c r="E358" s="8">
        <v>1947.6</v>
      </c>
      <c r="F358" s="69">
        <v>1362.9</v>
      </c>
      <c r="G358" s="69">
        <v>1326.2</v>
      </c>
      <c r="H358" s="17" t="s">
        <v>461</v>
      </c>
      <c r="I358" s="15">
        <v>909.144</v>
      </c>
      <c r="J358" s="14">
        <f t="shared" si="46"/>
        <v>643.4012088</v>
      </c>
      <c r="K358" s="182">
        <f t="shared" si="47"/>
        <v>220.28559120000003</v>
      </c>
      <c r="L358" s="182"/>
      <c r="M358" s="14">
        <f t="shared" si="48"/>
        <v>45.4572</v>
      </c>
      <c r="N358" s="104">
        <v>25.65</v>
      </c>
      <c r="O358" s="43">
        <v>21.894</v>
      </c>
    </row>
    <row r="359" spans="1:15" s="65" customFormat="1" ht="33.75">
      <c r="A359" s="7">
        <f t="shared" si="49"/>
        <v>336</v>
      </c>
      <c r="B359" s="64" t="s">
        <v>300</v>
      </c>
      <c r="C359" s="17" t="s">
        <v>551</v>
      </c>
      <c r="D359" s="7">
        <v>1957</v>
      </c>
      <c r="E359" s="8">
        <v>885.7</v>
      </c>
      <c r="F359" s="69">
        <v>703.6</v>
      </c>
      <c r="G359" s="69">
        <v>559.6</v>
      </c>
      <c r="H359" s="17" t="s">
        <v>453</v>
      </c>
      <c r="I359" s="15">
        <v>902.665</v>
      </c>
      <c r="J359" s="14">
        <f t="shared" si="46"/>
        <v>638.8160204999999</v>
      </c>
      <c r="K359" s="182">
        <f t="shared" si="47"/>
        <v>218.71572949999998</v>
      </c>
      <c r="L359" s="182"/>
      <c r="M359" s="14">
        <f t="shared" si="48"/>
        <v>45.13325</v>
      </c>
      <c r="N359" s="104">
        <v>11.335</v>
      </c>
      <c r="O359" s="43">
        <v>9.599</v>
      </c>
    </row>
    <row r="360" spans="1:15" s="65" customFormat="1" ht="15">
      <c r="A360" s="7">
        <f t="shared" si="49"/>
        <v>337</v>
      </c>
      <c r="B360" s="64" t="s">
        <v>301</v>
      </c>
      <c r="C360" s="17" t="s">
        <v>551</v>
      </c>
      <c r="D360" s="7">
        <v>1963</v>
      </c>
      <c r="E360" s="8">
        <v>2050.9</v>
      </c>
      <c r="F360" s="69">
        <v>1826.5</v>
      </c>
      <c r="G360" s="69">
        <v>1342.2</v>
      </c>
      <c r="H360" s="17" t="s">
        <v>448</v>
      </c>
      <c r="I360" s="15">
        <v>385.418</v>
      </c>
      <c r="J360" s="14">
        <f t="shared" si="46"/>
        <v>272.7603186</v>
      </c>
      <c r="K360" s="182">
        <f t="shared" si="47"/>
        <v>93.3867814</v>
      </c>
      <c r="L360" s="182"/>
      <c r="M360" s="14">
        <f t="shared" si="48"/>
        <v>19.2709</v>
      </c>
      <c r="N360" s="104">
        <v>34.532</v>
      </c>
      <c r="O360" s="43">
        <v>28.088</v>
      </c>
    </row>
    <row r="361" spans="1:15" s="65" customFormat="1" ht="33.75">
      <c r="A361" s="7">
        <f t="shared" si="49"/>
        <v>338</v>
      </c>
      <c r="B361" s="64" t="s">
        <v>302</v>
      </c>
      <c r="C361" s="17" t="s">
        <v>551</v>
      </c>
      <c r="D361" s="7">
        <v>1960</v>
      </c>
      <c r="E361" s="8">
        <v>667</v>
      </c>
      <c r="F361" s="69">
        <v>521.4</v>
      </c>
      <c r="G361" s="69">
        <v>410.3</v>
      </c>
      <c r="H361" s="17" t="s">
        <v>453</v>
      </c>
      <c r="I361" s="15">
        <v>704.605</v>
      </c>
      <c r="J361" s="14">
        <f t="shared" si="46"/>
        <v>498.6489585</v>
      </c>
      <c r="K361" s="182">
        <f t="shared" si="47"/>
        <v>170.7257915</v>
      </c>
      <c r="L361" s="182"/>
      <c r="M361" s="14">
        <f t="shared" si="48"/>
        <v>35.23025</v>
      </c>
      <c r="N361" s="104">
        <v>9.659</v>
      </c>
      <c r="O361" s="43">
        <v>7.611</v>
      </c>
    </row>
    <row r="362" spans="1:15" s="65" customFormat="1" ht="33.75">
      <c r="A362" s="7">
        <f t="shared" si="49"/>
        <v>339</v>
      </c>
      <c r="B362" s="64" t="s">
        <v>303</v>
      </c>
      <c r="C362" s="17" t="s">
        <v>551</v>
      </c>
      <c r="D362" s="7">
        <v>1960</v>
      </c>
      <c r="E362" s="8">
        <v>649.9</v>
      </c>
      <c r="F362" s="69">
        <v>486.4</v>
      </c>
      <c r="G362" s="69">
        <v>422.1</v>
      </c>
      <c r="H362" s="17" t="s">
        <v>453</v>
      </c>
      <c r="I362" s="15">
        <v>513.308</v>
      </c>
      <c r="J362" s="14">
        <f t="shared" si="46"/>
        <v>363.2680716</v>
      </c>
      <c r="K362" s="182">
        <f t="shared" si="47"/>
        <v>124.3745284</v>
      </c>
      <c r="L362" s="182"/>
      <c r="M362" s="14">
        <f t="shared" si="48"/>
        <v>25.665399999999998</v>
      </c>
      <c r="N362" s="104">
        <v>8.757</v>
      </c>
      <c r="O362" s="43">
        <v>7.184</v>
      </c>
    </row>
    <row r="363" spans="1:15" s="65" customFormat="1" ht="33.75">
      <c r="A363" s="7">
        <f t="shared" si="49"/>
        <v>340</v>
      </c>
      <c r="B363" s="64" t="s">
        <v>304</v>
      </c>
      <c r="C363" s="17" t="s">
        <v>551</v>
      </c>
      <c r="D363" s="7">
        <v>1960</v>
      </c>
      <c r="E363" s="8">
        <v>625</v>
      </c>
      <c r="F363" s="69">
        <v>459.6</v>
      </c>
      <c r="G363" s="69">
        <v>422.4</v>
      </c>
      <c r="H363" s="17" t="s">
        <v>453</v>
      </c>
      <c r="I363" s="15">
        <v>549.966</v>
      </c>
      <c r="J363" s="14">
        <f t="shared" si="46"/>
        <v>389.21093820000004</v>
      </c>
      <c r="K363" s="182">
        <f t="shared" si="47"/>
        <v>133.2567618</v>
      </c>
      <c r="L363" s="182"/>
      <c r="M363" s="14">
        <f t="shared" si="48"/>
        <v>27.4983</v>
      </c>
      <c r="N363" s="104">
        <v>8.53</v>
      </c>
      <c r="O363" s="43">
        <v>6.995</v>
      </c>
    </row>
    <row r="364" spans="1:15" s="65" customFormat="1" ht="22.5">
      <c r="A364" s="7">
        <f t="shared" si="49"/>
        <v>341</v>
      </c>
      <c r="B364" s="64" t="s">
        <v>305</v>
      </c>
      <c r="C364" s="17" t="s">
        <v>551</v>
      </c>
      <c r="D364" s="7">
        <v>1960</v>
      </c>
      <c r="E364" s="8">
        <v>2702.8</v>
      </c>
      <c r="F364" s="69">
        <v>2136.4</v>
      </c>
      <c r="G364" s="69">
        <v>1835.5</v>
      </c>
      <c r="H364" s="17" t="s">
        <v>89</v>
      </c>
      <c r="I364" s="15">
        <v>173.41</v>
      </c>
      <c r="J364" s="14">
        <f t="shared" si="46"/>
        <v>122.72225699999998</v>
      </c>
      <c r="K364" s="182">
        <f t="shared" si="47"/>
        <v>42.017243</v>
      </c>
      <c r="L364" s="182"/>
      <c r="M364" s="14">
        <f t="shared" si="48"/>
        <v>8.670499999999999</v>
      </c>
      <c r="N364" s="104">
        <v>41.454</v>
      </c>
      <c r="O364" s="106">
        <v>34.56</v>
      </c>
    </row>
    <row r="365" spans="1:15" s="65" customFormat="1" ht="33.75">
      <c r="A365" s="7">
        <f t="shared" si="49"/>
        <v>342</v>
      </c>
      <c r="B365" s="64" t="s">
        <v>306</v>
      </c>
      <c r="C365" s="17" t="s">
        <v>551</v>
      </c>
      <c r="D365" s="7">
        <v>1970</v>
      </c>
      <c r="E365" s="8">
        <v>2504.2</v>
      </c>
      <c r="F365" s="69">
        <v>2253</v>
      </c>
      <c r="G365" s="69">
        <v>1687.7</v>
      </c>
      <c r="H365" s="17" t="s">
        <v>467</v>
      </c>
      <c r="I365" s="15">
        <v>1081.338</v>
      </c>
      <c r="J365" s="14">
        <f t="shared" si="46"/>
        <v>765.2629026</v>
      </c>
      <c r="K365" s="182">
        <f t="shared" si="47"/>
        <v>262.0081974</v>
      </c>
      <c r="L365" s="182"/>
      <c r="M365" s="14">
        <f t="shared" si="48"/>
        <v>54.0669</v>
      </c>
      <c r="N365" s="104">
        <v>42.781</v>
      </c>
      <c r="O365" s="43">
        <v>35.683</v>
      </c>
    </row>
    <row r="366" spans="1:15" s="65" customFormat="1" ht="15">
      <c r="A366" s="7">
        <f t="shared" si="49"/>
        <v>343</v>
      </c>
      <c r="B366" s="64" t="s">
        <v>307</v>
      </c>
      <c r="C366" s="17" t="s">
        <v>551</v>
      </c>
      <c r="D366" s="7">
        <v>1974</v>
      </c>
      <c r="E366" s="8">
        <v>1357.9</v>
      </c>
      <c r="F366" s="8">
        <v>922.2</v>
      </c>
      <c r="G366" s="8">
        <v>731.9</v>
      </c>
      <c r="H366" s="17" t="s">
        <v>448</v>
      </c>
      <c r="I366" s="15">
        <v>461.681</v>
      </c>
      <c r="J366" s="14">
        <f t="shared" si="46"/>
        <v>326.7316437</v>
      </c>
      <c r="K366" s="182">
        <f t="shared" si="47"/>
        <v>111.86530629999999</v>
      </c>
      <c r="L366" s="182"/>
      <c r="M366" s="14">
        <f t="shared" si="48"/>
        <v>23.084049999999998</v>
      </c>
      <c r="N366" s="104">
        <v>24.156</v>
      </c>
      <c r="O366" s="43">
        <v>19.304</v>
      </c>
    </row>
    <row r="367" spans="1:15" s="65" customFormat="1" ht="33.75">
      <c r="A367" s="7">
        <f t="shared" si="49"/>
        <v>344</v>
      </c>
      <c r="B367" s="64" t="s">
        <v>308</v>
      </c>
      <c r="C367" s="17" t="s">
        <v>551</v>
      </c>
      <c r="D367" s="7">
        <v>1970</v>
      </c>
      <c r="E367" s="8">
        <v>2012.8</v>
      </c>
      <c r="F367" s="8">
        <v>1366.3</v>
      </c>
      <c r="G367" s="8">
        <v>1274.9</v>
      </c>
      <c r="H367" s="17" t="s">
        <v>453</v>
      </c>
      <c r="I367" s="15">
        <v>1017.176</v>
      </c>
      <c r="J367" s="14">
        <f t="shared" si="46"/>
        <v>719.8554552</v>
      </c>
      <c r="K367" s="182">
        <f t="shared" si="47"/>
        <v>246.46174480000002</v>
      </c>
      <c r="L367" s="182"/>
      <c r="M367" s="14">
        <f t="shared" si="48"/>
        <v>50.8588</v>
      </c>
      <c r="N367" s="104">
        <v>24.875</v>
      </c>
      <c r="O367" s="43">
        <v>21.505</v>
      </c>
    </row>
    <row r="368" spans="1:15" s="65" customFormat="1" ht="15">
      <c r="A368" s="7">
        <f t="shared" si="49"/>
        <v>345</v>
      </c>
      <c r="B368" s="64" t="s">
        <v>309</v>
      </c>
      <c r="C368" s="17" t="s">
        <v>551</v>
      </c>
      <c r="D368" s="7">
        <v>1987</v>
      </c>
      <c r="E368" s="8">
        <v>1344.7</v>
      </c>
      <c r="F368" s="69">
        <v>979.8</v>
      </c>
      <c r="G368" s="69">
        <v>725.1</v>
      </c>
      <c r="H368" s="17" t="s">
        <v>448</v>
      </c>
      <c r="I368" s="15">
        <v>244.248</v>
      </c>
      <c r="J368" s="14">
        <f t="shared" si="46"/>
        <v>172.85430959999997</v>
      </c>
      <c r="K368" s="182">
        <f t="shared" si="47"/>
        <v>59.181290399999995</v>
      </c>
      <c r="L368" s="182"/>
      <c r="M368" s="14">
        <f t="shared" si="48"/>
        <v>12.2124</v>
      </c>
      <c r="N368" s="104">
        <v>18.208</v>
      </c>
      <c r="O368" s="43">
        <v>16.204</v>
      </c>
    </row>
    <row r="369" spans="1:15" s="65" customFormat="1" ht="15">
      <c r="A369" s="7">
        <f t="shared" si="49"/>
        <v>346</v>
      </c>
      <c r="B369" s="64" t="s">
        <v>310</v>
      </c>
      <c r="C369" s="17" t="s">
        <v>551</v>
      </c>
      <c r="D369" s="7">
        <v>1988</v>
      </c>
      <c r="E369" s="8">
        <v>1343.7</v>
      </c>
      <c r="F369" s="69">
        <v>929.8</v>
      </c>
      <c r="G369" s="69">
        <v>715.2</v>
      </c>
      <c r="H369" s="17" t="s">
        <v>448</v>
      </c>
      <c r="I369" s="15">
        <v>244.248</v>
      </c>
      <c r="J369" s="14">
        <f t="shared" si="46"/>
        <v>172.85430959999997</v>
      </c>
      <c r="K369" s="182">
        <f aca="true" t="shared" si="50" ref="K369:K388">(I369*24.23)/100</f>
        <v>59.181290399999995</v>
      </c>
      <c r="L369" s="182"/>
      <c r="M369" s="14">
        <f t="shared" si="48"/>
        <v>12.2124</v>
      </c>
      <c r="N369" s="104">
        <v>17.359</v>
      </c>
      <c r="O369" s="43">
        <v>15.573</v>
      </c>
    </row>
    <row r="370" spans="1:15" s="65" customFormat="1" ht="33.75">
      <c r="A370" s="7">
        <f t="shared" si="49"/>
        <v>347</v>
      </c>
      <c r="B370" s="64" t="s">
        <v>311</v>
      </c>
      <c r="C370" s="17" t="s">
        <v>551</v>
      </c>
      <c r="D370" s="7">
        <v>1989</v>
      </c>
      <c r="E370" s="8">
        <v>1256.2</v>
      </c>
      <c r="F370" s="8">
        <v>706.8</v>
      </c>
      <c r="G370" s="8">
        <v>690.4</v>
      </c>
      <c r="H370" s="17" t="s">
        <v>594</v>
      </c>
      <c r="I370" s="15">
        <v>244.248</v>
      </c>
      <c r="J370" s="14">
        <f aca="true" t="shared" si="51" ref="J370:J400">(I370*70.77)/100</f>
        <v>172.85430959999997</v>
      </c>
      <c r="K370" s="182">
        <f t="shared" si="50"/>
        <v>59.181290399999995</v>
      </c>
      <c r="L370" s="182"/>
      <c r="M370" s="14">
        <f aca="true" t="shared" si="52" ref="M370:M402">(I370*5)/100</f>
        <v>12.2124</v>
      </c>
      <c r="N370" s="104">
        <v>16.767</v>
      </c>
      <c r="O370" s="43">
        <v>-73.049</v>
      </c>
    </row>
    <row r="371" spans="1:15" s="65" customFormat="1" ht="15">
      <c r="A371" s="7">
        <f t="shared" si="49"/>
        <v>348</v>
      </c>
      <c r="B371" s="64" t="s">
        <v>312</v>
      </c>
      <c r="C371" s="17" t="s">
        <v>551</v>
      </c>
      <c r="D371" s="7">
        <v>1957</v>
      </c>
      <c r="E371" s="8">
        <v>389.3</v>
      </c>
      <c r="F371" s="8">
        <v>254.9</v>
      </c>
      <c r="G371" s="8">
        <v>241.8</v>
      </c>
      <c r="H371" s="17" t="s">
        <v>448</v>
      </c>
      <c r="I371" s="15">
        <v>161.22</v>
      </c>
      <c r="J371" s="14">
        <f t="shared" si="51"/>
        <v>114.095394</v>
      </c>
      <c r="K371" s="182">
        <f t="shared" si="50"/>
        <v>39.063606</v>
      </c>
      <c r="L371" s="182"/>
      <c r="M371" s="14">
        <f t="shared" si="52"/>
        <v>8.061</v>
      </c>
      <c r="N371" s="104">
        <v>4.75</v>
      </c>
      <c r="O371" s="43">
        <v>3.952</v>
      </c>
    </row>
    <row r="372" spans="1:15" s="65" customFormat="1" ht="33.75">
      <c r="A372" s="7">
        <f t="shared" si="49"/>
        <v>349</v>
      </c>
      <c r="B372" s="64" t="s">
        <v>313</v>
      </c>
      <c r="C372" s="17" t="s">
        <v>551</v>
      </c>
      <c r="D372" s="7">
        <v>1957</v>
      </c>
      <c r="E372" s="8">
        <v>723.1</v>
      </c>
      <c r="F372" s="8">
        <v>488.5</v>
      </c>
      <c r="G372" s="8">
        <v>259.7</v>
      </c>
      <c r="H372" s="17" t="s">
        <v>468</v>
      </c>
      <c r="I372" s="15">
        <v>964.695</v>
      </c>
      <c r="J372" s="14">
        <f t="shared" si="51"/>
        <v>682.7146515000001</v>
      </c>
      <c r="K372" s="182">
        <f t="shared" si="50"/>
        <v>233.74559850000003</v>
      </c>
      <c r="L372" s="182"/>
      <c r="M372" s="14">
        <f t="shared" si="52"/>
        <v>48.234750000000005</v>
      </c>
      <c r="N372" s="104">
        <v>3.529</v>
      </c>
      <c r="O372" s="43">
        <v>3.138</v>
      </c>
    </row>
    <row r="373" spans="1:15" s="65" customFormat="1" ht="22.5">
      <c r="A373" s="7">
        <f t="shared" si="49"/>
        <v>350</v>
      </c>
      <c r="B373" s="64" t="s">
        <v>314</v>
      </c>
      <c r="C373" s="17" t="s">
        <v>551</v>
      </c>
      <c r="D373" s="7">
        <v>1978</v>
      </c>
      <c r="E373" s="8">
        <v>4819</v>
      </c>
      <c r="F373" s="69">
        <v>3786.7</v>
      </c>
      <c r="G373" s="69">
        <v>3055.2</v>
      </c>
      <c r="H373" s="17" t="s">
        <v>88</v>
      </c>
      <c r="I373" s="15">
        <v>945.338</v>
      </c>
      <c r="J373" s="14">
        <f t="shared" si="51"/>
        <v>669.0157025999999</v>
      </c>
      <c r="K373" s="182">
        <f t="shared" si="50"/>
        <v>229.0553974</v>
      </c>
      <c r="L373" s="182"/>
      <c r="M373" s="14">
        <f t="shared" si="52"/>
        <v>47.26689999999999</v>
      </c>
      <c r="N373" s="104">
        <v>64.202</v>
      </c>
      <c r="O373" s="43">
        <v>53.273</v>
      </c>
    </row>
    <row r="374" spans="1:15" s="65" customFormat="1" ht="33.75">
      <c r="A374" s="7">
        <f t="shared" si="49"/>
        <v>351</v>
      </c>
      <c r="B374" s="64" t="s">
        <v>315</v>
      </c>
      <c r="C374" s="17" t="s">
        <v>551</v>
      </c>
      <c r="D374" s="7">
        <v>1960</v>
      </c>
      <c r="E374" s="8">
        <v>398.3</v>
      </c>
      <c r="F374" s="69">
        <v>398.3</v>
      </c>
      <c r="G374" s="69">
        <v>260.4</v>
      </c>
      <c r="H374" s="17" t="s">
        <v>453</v>
      </c>
      <c r="I374" s="15">
        <v>358.786</v>
      </c>
      <c r="J374" s="14">
        <f t="shared" si="51"/>
        <v>253.91285219999997</v>
      </c>
      <c r="K374" s="182">
        <f t="shared" si="50"/>
        <v>86.93384780000001</v>
      </c>
      <c r="L374" s="182"/>
      <c r="M374" s="14">
        <f t="shared" si="52"/>
        <v>17.9393</v>
      </c>
      <c r="N374" s="104">
        <v>5.484</v>
      </c>
      <c r="O374" s="43">
        <v>4.698</v>
      </c>
    </row>
    <row r="375" spans="1:15" s="65" customFormat="1" ht="33.75">
      <c r="A375" s="7">
        <f t="shared" si="49"/>
        <v>352</v>
      </c>
      <c r="B375" s="64" t="s">
        <v>316</v>
      </c>
      <c r="C375" s="17" t="s">
        <v>551</v>
      </c>
      <c r="D375" s="7">
        <v>1962</v>
      </c>
      <c r="E375" s="8">
        <v>608.6</v>
      </c>
      <c r="F375" s="69">
        <v>608.6</v>
      </c>
      <c r="G375" s="69">
        <v>416.2</v>
      </c>
      <c r="H375" s="17" t="s">
        <v>453</v>
      </c>
      <c r="I375" s="15">
        <v>541.317</v>
      </c>
      <c r="J375" s="14">
        <f t="shared" si="51"/>
        <v>383.09004089999996</v>
      </c>
      <c r="K375" s="182">
        <f t="shared" si="50"/>
        <v>131.1611091</v>
      </c>
      <c r="L375" s="182"/>
      <c r="M375" s="14">
        <f t="shared" si="52"/>
        <v>27.06585</v>
      </c>
      <c r="N375" s="104">
        <v>9.411</v>
      </c>
      <c r="O375" s="43">
        <v>7.008</v>
      </c>
    </row>
    <row r="376" spans="1:15" s="65" customFormat="1" ht="15">
      <c r="A376" s="7">
        <f t="shared" si="49"/>
        <v>353</v>
      </c>
      <c r="B376" s="6" t="s">
        <v>86</v>
      </c>
      <c r="C376" s="17" t="s">
        <v>584</v>
      </c>
      <c r="D376" s="7">
        <v>1992</v>
      </c>
      <c r="E376" s="8">
        <v>1565.9</v>
      </c>
      <c r="F376" s="8">
        <v>1565.9</v>
      </c>
      <c r="G376" s="8">
        <v>1565.9</v>
      </c>
      <c r="H376" s="3" t="s">
        <v>448</v>
      </c>
      <c r="I376" s="15">
        <v>395.983</v>
      </c>
      <c r="J376" s="14">
        <f t="shared" si="51"/>
        <v>280.2371691</v>
      </c>
      <c r="K376" s="182">
        <f t="shared" si="50"/>
        <v>95.9466809</v>
      </c>
      <c r="L376" s="182"/>
      <c r="M376" s="14">
        <f t="shared" si="52"/>
        <v>19.79915</v>
      </c>
      <c r="N376" s="105" t="s">
        <v>596</v>
      </c>
      <c r="O376" s="43">
        <v>0</v>
      </c>
    </row>
    <row r="377" spans="1:15" s="65" customFormat="1" ht="15">
      <c r="A377" s="7">
        <f t="shared" si="49"/>
        <v>354</v>
      </c>
      <c r="B377" s="64" t="s">
        <v>317</v>
      </c>
      <c r="C377" s="17" t="s">
        <v>552</v>
      </c>
      <c r="D377" s="7">
        <v>1980</v>
      </c>
      <c r="E377" s="8">
        <v>20126</v>
      </c>
      <c r="F377" s="8">
        <v>20126</v>
      </c>
      <c r="G377" s="8">
        <v>20126</v>
      </c>
      <c r="H377" s="3" t="s">
        <v>448</v>
      </c>
      <c r="I377" s="15">
        <v>365.2</v>
      </c>
      <c r="J377" s="14">
        <f t="shared" si="51"/>
        <v>258.45203999999995</v>
      </c>
      <c r="K377" s="182">
        <f t="shared" si="50"/>
        <v>88.48796</v>
      </c>
      <c r="L377" s="182"/>
      <c r="M377" s="14">
        <f t="shared" si="52"/>
        <v>18.26</v>
      </c>
      <c r="N377" s="105" t="s">
        <v>596</v>
      </c>
      <c r="O377" s="43">
        <v>0</v>
      </c>
    </row>
    <row r="378" spans="1:15" s="65" customFormat="1" ht="22.5">
      <c r="A378" s="7">
        <f t="shared" si="49"/>
        <v>355</v>
      </c>
      <c r="B378" s="64" t="s">
        <v>318</v>
      </c>
      <c r="C378" s="17" t="s">
        <v>553</v>
      </c>
      <c r="D378" s="7">
        <v>1986</v>
      </c>
      <c r="E378" s="8">
        <v>10055.2</v>
      </c>
      <c r="F378" s="8">
        <v>10055.2</v>
      </c>
      <c r="G378" s="8">
        <v>10055.2</v>
      </c>
      <c r="H378" s="17" t="s">
        <v>488</v>
      </c>
      <c r="I378" s="15">
        <v>500.146</v>
      </c>
      <c r="J378" s="14">
        <f t="shared" si="51"/>
        <v>353.9533242</v>
      </c>
      <c r="K378" s="182">
        <f t="shared" si="50"/>
        <v>121.1853758</v>
      </c>
      <c r="L378" s="182"/>
      <c r="M378" s="14">
        <f t="shared" si="52"/>
        <v>25.0073</v>
      </c>
      <c r="N378" s="105" t="s">
        <v>596</v>
      </c>
      <c r="O378" s="43">
        <v>0</v>
      </c>
    </row>
    <row r="379" spans="1:15" s="65" customFormat="1" ht="22.5">
      <c r="A379" s="7">
        <f t="shared" si="49"/>
        <v>356</v>
      </c>
      <c r="B379" s="64" t="s">
        <v>319</v>
      </c>
      <c r="C379" s="17" t="s">
        <v>554</v>
      </c>
      <c r="D379" s="7">
        <v>1987</v>
      </c>
      <c r="E379" s="8">
        <v>16676</v>
      </c>
      <c r="F379" s="8">
        <v>16676</v>
      </c>
      <c r="G379" s="8">
        <v>16431</v>
      </c>
      <c r="H379" s="17" t="s">
        <v>101</v>
      </c>
      <c r="I379" s="15">
        <v>4893.077</v>
      </c>
      <c r="J379" s="14">
        <f t="shared" si="51"/>
        <v>3462.8305929</v>
      </c>
      <c r="K379" s="182">
        <f t="shared" si="50"/>
        <v>1185.5925571</v>
      </c>
      <c r="L379" s="182"/>
      <c r="M379" s="14">
        <f t="shared" si="52"/>
        <v>244.65385000000003</v>
      </c>
      <c r="N379" s="105" t="s">
        <v>596</v>
      </c>
      <c r="O379" s="43">
        <v>0</v>
      </c>
    </row>
    <row r="380" spans="1:15" s="65" customFormat="1" ht="33.75">
      <c r="A380" s="7">
        <f t="shared" si="49"/>
        <v>357</v>
      </c>
      <c r="B380" s="64" t="s">
        <v>320</v>
      </c>
      <c r="C380" s="17" t="s">
        <v>585</v>
      </c>
      <c r="D380" s="7">
        <v>1995</v>
      </c>
      <c r="E380" s="8">
        <v>4578.3</v>
      </c>
      <c r="F380" s="8">
        <v>4578.3</v>
      </c>
      <c r="G380" s="8">
        <v>4578.3</v>
      </c>
      <c r="H380" s="17" t="s">
        <v>453</v>
      </c>
      <c r="I380" s="15">
        <v>1895.6</v>
      </c>
      <c r="J380" s="14">
        <f t="shared" si="51"/>
        <v>1341.51612</v>
      </c>
      <c r="K380" s="182">
        <f t="shared" si="50"/>
        <v>459.30388</v>
      </c>
      <c r="L380" s="182"/>
      <c r="M380" s="14">
        <f t="shared" si="52"/>
        <v>94.78</v>
      </c>
      <c r="N380" s="105" t="s">
        <v>596</v>
      </c>
      <c r="O380" s="43">
        <v>0</v>
      </c>
    </row>
    <row r="381" spans="1:15" s="65" customFormat="1" ht="15">
      <c r="A381" s="7">
        <f t="shared" si="49"/>
        <v>358</v>
      </c>
      <c r="B381" s="64" t="s">
        <v>321</v>
      </c>
      <c r="C381" s="17" t="s">
        <v>555</v>
      </c>
      <c r="D381" s="7">
        <v>1975</v>
      </c>
      <c r="E381" s="8">
        <v>2712.5</v>
      </c>
      <c r="F381" s="8">
        <v>2712.5</v>
      </c>
      <c r="G381" s="8">
        <v>2712.5</v>
      </c>
      <c r="H381" s="17" t="s">
        <v>448</v>
      </c>
      <c r="I381" s="15">
        <v>214.919</v>
      </c>
      <c r="J381" s="14">
        <f t="shared" si="51"/>
        <v>152.0981763</v>
      </c>
      <c r="K381" s="182">
        <f t="shared" si="50"/>
        <v>52.074873700000005</v>
      </c>
      <c r="L381" s="182"/>
      <c r="M381" s="14">
        <f t="shared" si="52"/>
        <v>10.74595</v>
      </c>
      <c r="N381" s="105" t="s">
        <v>596</v>
      </c>
      <c r="O381" s="43">
        <v>0</v>
      </c>
    </row>
    <row r="382" spans="1:15" s="65" customFormat="1" ht="22.5">
      <c r="A382" s="7">
        <f t="shared" si="49"/>
        <v>359</v>
      </c>
      <c r="B382" s="64" t="s">
        <v>322</v>
      </c>
      <c r="C382" s="17" t="s">
        <v>586</v>
      </c>
      <c r="D382" s="7">
        <v>1985</v>
      </c>
      <c r="E382" s="8">
        <v>12470.8</v>
      </c>
      <c r="F382" s="8">
        <v>12470.8</v>
      </c>
      <c r="G382" s="8">
        <v>11568.8</v>
      </c>
      <c r="H382" s="17" t="s">
        <v>99</v>
      </c>
      <c r="I382" s="15">
        <v>760</v>
      </c>
      <c r="J382" s="14">
        <f t="shared" si="51"/>
        <v>537.852</v>
      </c>
      <c r="K382" s="182">
        <f t="shared" si="50"/>
        <v>184.148</v>
      </c>
      <c r="L382" s="182"/>
      <c r="M382" s="14">
        <f t="shared" si="52"/>
        <v>38</v>
      </c>
      <c r="N382" s="104">
        <v>136.528</v>
      </c>
      <c r="O382" s="43">
        <v>117.197</v>
      </c>
    </row>
    <row r="383" spans="1:15" s="65" customFormat="1" ht="22.5">
      <c r="A383" s="7">
        <f t="shared" si="49"/>
        <v>360</v>
      </c>
      <c r="B383" s="64" t="s">
        <v>323</v>
      </c>
      <c r="C383" s="17" t="s">
        <v>587</v>
      </c>
      <c r="D383" s="7">
        <v>1975</v>
      </c>
      <c r="E383" s="8">
        <v>4424</v>
      </c>
      <c r="F383" s="8">
        <v>4424</v>
      </c>
      <c r="G383" s="8">
        <v>4424</v>
      </c>
      <c r="H383" s="17" t="s">
        <v>492</v>
      </c>
      <c r="I383" s="15">
        <v>460.235</v>
      </c>
      <c r="J383" s="14">
        <f t="shared" si="51"/>
        <v>325.7083095</v>
      </c>
      <c r="K383" s="182">
        <f t="shared" si="50"/>
        <v>111.51494050000001</v>
      </c>
      <c r="L383" s="182"/>
      <c r="M383" s="14">
        <f t="shared" si="52"/>
        <v>23.011750000000003</v>
      </c>
      <c r="N383" s="105" t="s">
        <v>596</v>
      </c>
      <c r="O383" s="43">
        <v>0</v>
      </c>
    </row>
    <row r="384" spans="1:15" s="65" customFormat="1" ht="22.5">
      <c r="A384" s="7">
        <f t="shared" si="49"/>
        <v>361</v>
      </c>
      <c r="B384" s="64" t="s">
        <v>324</v>
      </c>
      <c r="C384" s="17" t="s">
        <v>556</v>
      </c>
      <c r="D384" s="7">
        <v>1975</v>
      </c>
      <c r="E384" s="8">
        <v>5761</v>
      </c>
      <c r="F384" s="8">
        <v>5761</v>
      </c>
      <c r="G384" s="8">
        <v>5761</v>
      </c>
      <c r="H384" s="17" t="s">
        <v>466</v>
      </c>
      <c r="I384" s="15">
        <v>1895.572</v>
      </c>
      <c r="J384" s="14">
        <f t="shared" si="51"/>
        <v>1341.4963043999999</v>
      </c>
      <c r="K384" s="182">
        <f t="shared" si="50"/>
        <v>459.2970956</v>
      </c>
      <c r="L384" s="182"/>
      <c r="M384" s="14">
        <f t="shared" si="52"/>
        <v>94.77859999999998</v>
      </c>
      <c r="N384" s="105" t="s">
        <v>596</v>
      </c>
      <c r="O384" s="43">
        <v>0</v>
      </c>
    </row>
    <row r="385" spans="1:15" s="65" customFormat="1" ht="22.5">
      <c r="A385" s="7">
        <f t="shared" si="49"/>
        <v>362</v>
      </c>
      <c r="B385" s="64" t="s">
        <v>325</v>
      </c>
      <c r="C385" s="17" t="s">
        <v>588</v>
      </c>
      <c r="D385" s="7">
        <v>1973</v>
      </c>
      <c r="E385" s="8">
        <v>3064.1</v>
      </c>
      <c r="F385" s="8">
        <v>3064.1</v>
      </c>
      <c r="G385" s="8">
        <v>3064.1</v>
      </c>
      <c r="H385" s="17" t="s">
        <v>93</v>
      </c>
      <c r="I385" s="15">
        <v>794.043</v>
      </c>
      <c r="J385" s="14">
        <f t="shared" si="51"/>
        <v>561.9442310999999</v>
      </c>
      <c r="K385" s="182">
        <f t="shared" si="50"/>
        <v>192.3966189</v>
      </c>
      <c r="L385" s="182"/>
      <c r="M385" s="14">
        <f t="shared" si="52"/>
        <v>39.70215</v>
      </c>
      <c r="N385" s="105" t="s">
        <v>596</v>
      </c>
      <c r="O385" s="43">
        <v>0</v>
      </c>
    </row>
    <row r="386" spans="1:15" s="65" customFormat="1" ht="22.5">
      <c r="A386" s="7">
        <f t="shared" si="49"/>
        <v>363</v>
      </c>
      <c r="B386" s="64" t="s">
        <v>326</v>
      </c>
      <c r="C386" s="17" t="s">
        <v>589</v>
      </c>
      <c r="D386" s="7">
        <v>1972</v>
      </c>
      <c r="E386" s="8">
        <v>5755</v>
      </c>
      <c r="F386" s="8">
        <v>5755</v>
      </c>
      <c r="G386" s="8">
        <v>5755</v>
      </c>
      <c r="H386" s="17" t="s">
        <v>102</v>
      </c>
      <c r="I386" s="15">
        <v>674.5</v>
      </c>
      <c r="J386" s="14">
        <f t="shared" si="51"/>
        <v>477.34364999999997</v>
      </c>
      <c r="K386" s="182">
        <f t="shared" si="50"/>
        <v>163.43135</v>
      </c>
      <c r="L386" s="182"/>
      <c r="M386" s="14">
        <f t="shared" si="52"/>
        <v>33.725</v>
      </c>
      <c r="N386" s="105" t="s">
        <v>596</v>
      </c>
      <c r="O386" s="43">
        <v>0</v>
      </c>
    </row>
    <row r="387" spans="1:15" s="65" customFormat="1" ht="15">
      <c r="A387" s="7">
        <f t="shared" si="49"/>
        <v>364</v>
      </c>
      <c r="B387" s="64" t="s">
        <v>327</v>
      </c>
      <c r="C387" s="17" t="s">
        <v>590</v>
      </c>
      <c r="D387" s="7">
        <v>1973</v>
      </c>
      <c r="E387" s="8">
        <v>2696.8</v>
      </c>
      <c r="F387" s="8">
        <v>2696.8</v>
      </c>
      <c r="G387" s="8">
        <v>2696.8</v>
      </c>
      <c r="H387" s="17" t="s">
        <v>448</v>
      </c>
      <c r="I387" s="15">
        <v>232.925</v>
      </c>
      <c r="J387" s="14">
        <f t="shared" si="51"/>
        <v>164.8410225</v>
      </c>
      <c r="K387" s="182">
        <f t="shared" si="50"/>
        <v>56.4377275</v>
      </c>
      <c r="L387" s="182"/>
      <c r="M387" s="14">
        <f t="shared" si="52"/>
        <v>11.64625</v>
      </c>
      <c r="N387" s="105" t="s">
        <v>596</v>
      </c>
      <c r="O387" s="43">
        <v>0</v>
      </c>
    </row>
    <row r="388" spans="1:15" s="65" customFormat="1" ht="22.5">
      <c r="A388" s="7">
        <f t="shared" si="49"/>
        <v>365</v>
      </c>
      <c r="B388" s="64" t="s">
        <v>328</v>
      </c>
      <c r="C388" s="17" t="s">
        <v>591</v>
      </c>
      <c r="D388" s="7">
        <v>1973</v>
      </c>
      <c r="E388" s="8">
        <v>2740.1</v>
      </c>
      <c r="F388" s="8">
        <v>2740.1</v>
      </c>
      <c r="G388" s="8">
        <v>2740.1</v>
      </c>
      <c r="H388" s="17" t="s">
        <v>93</v>
      </c>
      <c r="I388" s="15">
        <v>444.953</v>
      </c>
      <c r="J388" s="14">
        <f t="shared" si="51"/>
        <v>314.89323809999996</v>
      </c>
      <c r="K388" s="182">
        <f t="shared" si="50"/>
        <v>107.8121119</v>
      </c>
      <c r="L388" s="182"/>
      <c r="M388" s="14">
        <f t="shared" si="52"/>
        <v>22.24765</v>
      </c>
      <c r="N388" s="105" t="s">
        <v>596</v>
      </c>
      <c r="O388" s="43">
        <v>0</v>
      </c>
    </row>
    <row r="389" spans="1:15" s="68" customFormat="1" ht="22.5">
      <c r="A389" s="7">
        <f t="shared" si="49"/>
        <v>366</v>
      </c>
      <c r="B389" s="102" t="s">
        <v>418</v>
      </c>
      <c r="C389" s="17" t="s">
        <v>540</v>
      </c>
      <c r="D389" s="70">
        <v>1975</v>
      </c>
      <c r="E389" s="23">
        <v>2675</v>
      </c>
      <c r="F389" s="23">
        <v>2675</v>
      </c>
      <c r="G389" s="23">
        <v>2364.9</v>
      </c>
      <c r="H389" s="17" t="s">
        <v>448</v>
      </c>
      <c r="I389" s="67">
        <v>1540</v>
      </c>
      <c r="J389" s="11">
        <f t="shared" si="51"/>
        <v>1089.858</v>
      </c>
      <c r="K389" s="178">
        <f aca="true" t="shared" si="53" ref="K389:K402">(I389*24.23)/100</f>
        <v>373.142</v>
      </c>
      <c r="L389" s="178"/>
      <c r="M389" s="11">
        <f t="shared" si="52"/>
        <v>77</v>
      </c>
      <c r="N389" s="104">
        <v>46.203</v>
      </c>
      <c r="O389" s="106">
        <v>39.36</v>
      </c>
    </row>
    <row r="390" spans="1:15" s="68" customFormat="1" ht="22.5">
      <c r="A390" s="7">
        <f t="shared" si="49"/>
        <v>367</v>
      </c>
      <c r="B390" s="102" t="s">
        <v>419</v>
      </c>
      <c r="C390" s="17" t="s">
        <v>540</v>
      </c>
      <c r="D390" s="70">
        <v>1975</v>
      </c>
      <c r="E390" s="23">
        <v>2704.8</v>
      </c>
      <c r="F390" s="23">
        <v>2704.8</v>
      </c>
      <c r="G390" s="23">
        <v>2582.7</v>
      </c>
      <c r="H390" s="17" t="s">
        <v>448</v>
      </c>
      <c r="I390" s="67">
        <v>1540</v>
      </c>
      <c r="J390" s="11">
        <f t="shared" si="51"/>
        <v>1089.858</v>
      </c>
      <c r="K390" s="178">
        <f t="shared" si="53"/>
        <v>373.142</v>
      </c>
      <c r="L390" s="178"/>
      <c r="M390" s="11">
        <f t="shared" si="52"/>
        <v>77</v>
      </c>
      <c r="N390" s="104">
        <v>48.828</v>
      </c>
      <c r="O390" s="43">
        <v>41.194</v>
      </c>
    </row>
    <row r="391" spans="1:15" s="68" customFormat="1" ht="22.5">
      <c r="A391" s="7">
        <f t="shared" si="49"/>
        <v>368</v>
      </c>
      <c r="B391" s="102" t="s">
        <v>420</v>
      </c>
      <c r="C391" s="17" t="s">
        <v>540</v>
      </c>
      <c r="D391" s="70">
        <v>1975</v>
      </c>
      <c r="E391" s="23">
        <v>2694.5</v>
      </c>
      <c r="F391" s="23">
        <v>2694.5</v>
      </c>
      <c r="G391" s="23">
        <v>2503.2</v>
      </c>
      <c r="H391" s="17" t="s">
        <v>448</v>
      </c>
      <c r="I391" s="67">
        <v>1540</v>
      </c>
      <c r="J391" s="11">
        <f t="shared" si="51"/>
        <v>1089.858</v>
      </c>
      <c r="K391" s="178">
        <f t="shared" si="53"/>
        <v>373.142</v>
      </c>
      <c r="L391" s="178"/>
      <c r="M391" s="11">
        <f t="shared" si="52"/>
        <v>77</v>
      </c>
      <c r="N391" s="104">
        <v>48.586</v>
      </c>
      <c r="O391" s="43">
        <v>42.136</v>
      </c>
    </row>
    <row r="392" spans="1:15" s="68" customFormat="1" ht="22.5">
      <c r="A392" s="7">
        <f>A391+1</f>
        <v>369</v>
      </c>
      <c r="B392" s="6" t="s">
        <v>421</v>
      </c>
      <c r="C392" s="17" t="s">
        <v>550</v>
      </c>
      <c r="D392" s="22">
        <v>1987</v>
      </c>
      <c r="E392" s="23">
        <v>4934.5</v>
      </c>
      <c r="F392" s="23">
        <v>4267</v>
      </c>
      <c r="G392" s="23">
        <v>3771.2</v>
      </c>
      <c r="H392" s="17" t="s">
        <v>466</v>
      </c>
      <c r="I392" s="67">
        <v>1151.766</v>
      </c>
      <c r="J392" s="11">
        <f t="shared" si="51"/>
        <v>815.1047982000001</v>
      </c>
      <c r="K392" s="178">
        <f t="shared" si="53"/>
        <v>279.0729018</v>
      </c>
      <c r="L392" s="178"/>
      <c r="M392" s="11">
        <f t="shared" si="52"/>
        <v>57.5883</v>
      </c>
      <c r="N392" s="104">
        <v>41.546</v>
      </c>
      <c r="O392" s="43">
        <v>36.262</v>
      </c>
    </row>
    <row r="393" spans="1:15" s="68" customFormat="1" ht="22.5">
      <c r="A393" s="7">
        <f t="shared" si="49"/>
        <v>370</v>
      </c>
      <c r="B393" s="6" t="s">
        <v>422</v>
      </c>
      <c r="C393" s="17" t="s">
        <v>550</v>
      </c>
      <c r="D393" s="22">
        <v>1984</v>
      </c>
      <c r="E393" s="23">
        <v>4974.2</v>
      </c>
      <c r="F393" s="23">
        <v>4832.9</v>
      </c>
      <c r="G393" s="23">
        <v>4267.9</v>
      </c>
      <c r="H393" s="17" t="s">
        <v>448</v>
      </c>
      <c r="I393" s="67">
        <v>281.143</v>
      </c>
      <c r="J393" s="11">
        <f t="shared" si="51"/>
        <v>198.96490109999996</v>
      </c>
      <c r="K393" s="178">
        <f t="shared" si="53"/>
        <v>68.12094889999999</v>
      </c>
      <c r="L393" s="178"/>
      <c r="M393" s="11">
        <f t="shared" si="52"/>
        <v>14.05715</v>
      </c>
      <c r="N393" s="104">
        <v>46.149</v>
      </c>
      <c r="O393" s="43">
        <v>39.769</v>
      </c>
    </row>
    <row r="394" spans="1:15" s="68" customFormat="1" ht="22.5">
      <c r="A394" s="7">
        <f t="shared" si="49"/>
        <v>371</v>
      </c>
      <c r="B394" s="6" t="s">
        <v>423</v>
      </c>
      <c r="C394" s="17" t="s">
        <v>550</v>
      </c>
      <c r="D394" s="22">
        <v>1980</v>
      </c>
      <c r="E394" s="23">
        <v>13585.8</v>
      </c>
      <c r="F394" s="23">
        <v>13569.1</v>
      </c>
      <c r="G394" s="23">
        <v>11142.5</v>
      </c>
      <c r="H394" s="17" t="s">
        <v>448</v>
      </c>
      <c r="I394" s="67">
        <v>723.354</v>
      </c>
      <c r="J394" s="11">
        <f t="shared" si="51"/>
        <v>511.9176258</v>
      </c>
      <c r="K394" s="178">
        <f t="shared" si="53"/>
        <v>175.26867420000002</v>
      </c>
      <c r="L394" s="178"/>
      <c r="M394" s="11">
        <f t="shared" si="52"/>
        <v>36.1677</v>
      </c>
      <c r="N394" s="104">
        <v>116.702</v>
      </c>
      <c r="O394" s="43">
        <v>-234.162</v>
      </c>
    </row>
    <row r="395" spans="1:15" s="68" customFormat="1" ht="22.5">
      <c r="A395" s="7">
        <f t="shared" si="49"/>
        <v>372</v>
      </c>
      <c r="B395" s="6" t="s">
        <v>424</v>
      </c>
      <c r="C395" s="17" t="s">
        <v>550</v>
      </c>
      <c r="D395" s="22">
        <v>1995</v>
      </c>
      <c r="E395" s="23">
        <v>5677.7</v>
      </c>
      <c r="F395" s="23">
        <v>5660.6</v>
      </c>
      <c r="G395" s="23">
        <v>5598.8</v>
      </c>
      <c r="H395" s="17" t="s">
        <v>448</v>
      </c>
      <c r="I395" s="67">
        <v>301.613</v>
      </c>
      <c r="J395" s="11">
        <f t="shared" si="51"/>
        <v>213.45152009999998</v>
      </c>
      <c r="K395" s="178">
        <f t="shared" si="53"/>
        <v>73.0808299</v>
      </c>
      <c r="L395" s="178"/>
      <c r="M395" s="11">
        <f t="shared" si="52"/>
        <v>15.08065</v>
      </c>
      <c r="N395" s="104">
        <v>60.966</v>
      </c>
      <c r="O395" s="43">
        <v>56.279</v>
      </c>
    </row>
    <row r="396" spans="1:15" s="68" customFormat="1" ht="22.5">
      <c r="A396" s="7">
        <f t="shared" si="49"/>
        <v>373</v>
      </c>
      <c r="B396" s="6" t="s">
        <v>425</v>
      </c>
      <c r="C396" s="17" t="s">
        <v>550</v>
      </c>
      <c r="D396" s="22">
        <v>1975</v>
      </c>
      <c r="E396" s="23">
        <v>11253.1</v>
      </c>
      <c r="F396" s="23">
        <v>10991.6</v>
      </c>
      <c r="G396" s="23">
        <v>9622.3</v>
      </c>
      <c r="H396" s="17" t="s">
        <v>448</v>
      </c>
      <c r="I396" s="67">
        <v>525.13</v>
      </c>
      <c r="J396" s="11">
        <f t="shared" si="51"/>
        <v>371.63450099999994</v>
      </c>
      <c r="K396" s="178">
        <f t="shared" si="53"/>
        <v>127.238999</v>
      </c>
      <c r="L396" s="178"/>
      <c r="M396" s="11">
        <f t="shared" si="52"/>
        <v>26.256500000000003</v>
      </c>
      <c r="N396" s="104">
        <v>105.043</v>
      </c>
      <c r="O396" s="43">
        <v>-61.013</v>
      </c>
    </row>
    <row r="397" spans="1:15" s="68" customFormat="1" ht="33.75">
      <c r="A397" s="7">
        <f>A396+1</f>
        <v>374</v>
      </c>
      <c r="B397" s="6" t="s">
        <v>426</v>
      </c>
      <c r="C397" s="17" t="s">
        <v>550</v>
      </c>
      <c r="D397" s="22">
        <v>1980</v>
      </c>
      <c r="E397" s="23">
        <v>8841.3</v>
      </c>
      <c r="F397" s="62">
        <v>8074</v>
      </c>
      <c r="G397" s="23">
        <v>6875.8</v>
      </c>
      <c r="H397" s="49" t="s">
        <v>356</v>
      </c>
      <c r="I397" s="67">
        <v>1198.733</v>
      </c>
      <c r="J397" s="11">
        <f t="shared" si="51"/>
        <v>848.3433441</v>
      </c>
      <c r="K397" s="178">
        <f t="shared" si="53"/>
        <v>290.4530059</v>
      </c>
      <c r="L397" s="178"/>
      <c r="M397" s="11">
        <f t="shared" si="52"/>
        <v>59.93665</v>
      </c>
      <c r="N397" s="104">
        <v>73.803</v>
      </c>
      <c r="O397" s="43">
        <v>-92.412</v>
      </c>
    </row>
    <row r="398" spans="1:15" s="68" customFormat="1" ht="22.5">
      <c r="A398" s="7">
        <f t="shared" si="49"/>
        <v>375</v>
      </c>
      <c r="B398" s="6" t="s">
        <v>427</v>
      </c>
      <c r="C398" s="17" t="s">
        <v>550</v>
      </c>
      <c r="D398" s="22">
        <v>1976</v>
      </c>
      <c r="E398" s="23">
        <v>3259.9</v>
      </c>
      <c r="F398" s="23">
        <v>2721.1</v>
      </c>
      <c r="G398" s="23">
        <v>2439</v>
      </c>
      <c r="H398" s="17" t="s">
        <v>448</v>
      </c>
      <c r="I398" s="67">
        <v>222.102</v>
      </c>
      <c r="J398" s="11">
        <f t="shared" si="51"/>
        <v>157.1815854</v>
      </c>
      <c r="K398" s="178">
        <f t="shared" si="53"/>
        <v>53.8153146</v>
      </c>
      <c r="L398" s="178"/>
      <c r="M398" s="11">
        <f t="shared" si="52"/>
        <v>11.1051</v>
      </c>
      <c r="N398" s="104">
        <v>26.304</v>
      </c>
      <c r="O398" s="43">
        <v>21.411</v>
      </c>
    </row>
    <row r="399" spans="1:15" s="68" customFormat="1" ht="22.5">
      <c r="A399" s="7">
        <f t="shared" si="49"/>
        <v>376</v>
      </c>
      <c r="B399" s="6" t="s">
        <v>428</v>
      </c>
      <c r="C399" s="17" t="s">
        <v>550</v>
      </c>
      <c r="D399" s="22">
        <v>1989</v>
      </c>
      <c r="E399" s="23">
        <v>4908.6</v>
      </c>
      <c r="F399" s="23">
        <v>4883.9</v>
      </c>
      <c r="G399" s="23">
        <v>4137.2</v>
      </c>
      <c r="H399" s="17" t="s">
        <v>448</v>
      </c>
      <c r="I399" s="67">
        <v>375.145</v>
      </c>
      <c r="J399" s="11">
        <f t="shared" si="51"/>
        <v>265.49011649999994</v>
      </c>
      <c r="K399" s="178">
        <f t="shared" si="53"/>
        <v>90.8976335</v>
      </c>
      <c r="L399" s="178"/>
      <c r="M399" s="11">
        <f t="shared" si="52"/>
        <v>18.75725</v>
      </c>
      <c r="N399" s="104">
        <v>44.921</v>
      </c>
      <c r="O399" s="43">
        <v>39.591</v>
      </c>
    </row>
    <row r="400" spans="1:15" s="68" customFormat="1" ht="22.5">
      <c r="A400" s="7">
        <f t="shared" si="49"/>
        <v>377</v>
      </c>
      <c r="B400" s="6" t="s">
        <v>430</v>
      </c>
      <c r="C400" s="17" t="s">
        <v>550</v>
      </c>
      <c r="D400" s="22">
        <v>1976</v>
      </c>
      <c r="E400" s="23">
        <v>19003.1</v>
      </c>
      <c r="F400" s="23">
        <v>18880.7</v>
      </c>
      <c r="G400" s="23">
        <v>16881.5</v>
      </c>
      <c r="H400" s="49" t="s">
        <v>101</v>
      </c>
      <c r="I400" s="67">
        <v>2488.711</v>
      </c>
      <c r="J400" s="11">
        <f t="shared" si="51"/>
        <v>1761.2607747</v>
      </c>
      <c r="K400" s="178">
        <f t="shared" si="53"/>
        <v>603.0146752999999</v>
      </c>
      <c r="L400" s="178"/>
      <c r="M400" s="11">
        <f t="shared" si="52"/>
        <v>124.43554999999998</v>
      </c>
      <c r="N400" s="104">
        <v>185.36</v>
      </c>
      <c r="O400" s="43">
        <v>143.382</v>
      </c>
    </row>
    <row r="401" spans="1:15" s="68" customFormat="1" ht="33.75">
      <c r="A401" s="7">
        <f t="shared" si="49"/>
        <v>378</v>
      </c>
      <c r="B401" s="6" t="s">
        <v>431</v>
      </c>
      <c r="C401" s="17" t="s">
        <v>550</v>
      </c>
      <c r="D401" s="22">
        <v>1979</v>
      </c>
      <c r="E401" s="23">
        <v>14134.2</v>
      </c>
      <c r="F401" s="23">
        <v>12902.9</v>
      </c>
      <c r="G401" s="23">
        <v>11665</v>
      </c>
      <c r="H401" s="49" t="s">
        <v>356</v>
      </c>
      <c r="I401" s="67">
        <v>1967.067</v>
      </c>
      <c r="J401" s="11">
        <f>(I401*70.77)/100</f>
        <v>1392.0933158999999</v>
      </c>
      <c r="K401" s="178">
        <f t="shared" si="53"/>
        <v>476.62033410000004</v>
      </c>
      <c r="L401" s="178"/>
      <c r="M401" s="11">
        <f t="shared" si="52"/>
        <v>98.35334999999999</v>
      </c>
      <c r="N401" s="104">
        <v>123.289</v>
      </c>
      <c r="O401" s="43">
        <v>107.234</v>
      </c>
    </row>
    <row r="402" spans="1:15" s="68" customFormat="1" ht="15">
      <c r="A402" s="7">
        <f>A401+1</f>
        <v>379</v>
      </c>
      <c r="B402" s="6" t="s">
        <v>445</v>
      </c>
      <c r="C402" s="17" t="s">
        <v>549</v>
      </c>
      <c r="D402" s="22">
        <v>1974</v>
      </c>
      <c r="E402" s="23">
        <v>10417.5</v>
      </c>
      <c r="F402" s="23">
        <v>10417.5</v>
      </c>
      <c r="G402" s="23">
        <v>9590.8</v>
      </c>
      <c r="H402" s="103" t="s">
        <v>446</v>
      </c>
      <c r="I402" s="67">
        <v>4896</v>
      </c>
      <c r="J402" s="11">
        <f>(I402*70.77)/100</f>
        <v>3464.8992</v>
      </c>
      <c r="K402" s="178">
        <f t="shared" si="53"/>
        <v>1186.3008</v>
      </c>
      <c r="L402" s="178"/>
      <c r="M402" s="11">
        <f t="shared" si="52"/>
        <v>244.8</v>
      </c>
      <c r="N402" s="104">
        <v>135.217</v>
      </c>
      <c r="O402" s="43">
        <v>-150.177</v>
      </c>
    </row>
    <row r="403" spans="1:15" s="75" customFormat="1" ht="14.25">
      <c r="A403" s="162" t="s">
        <v>69</v>
      </c>
      <c r="B403" s="162"/>
      <c r="C403" s="2"/>
      <c r="D403" s="71"/>
      <c r="E403" s="72">
        <f>SUM(E274:E402)</f>
        <v>886226.3000000002</v>
      </c>
      <c r="F403" s="72">
        <f>SUM(F274:F402)</f>
        <v>824050.7700000003</v>
      </c>
      <c r="G403" s="72">
        <f>SUM(G274:G402)</f>
        <v>733168.8400000001</v>
      </c>
      <c r="H403" s="72"/>
      <c r="I403" s="73">
        <f aca="true" t="shared" si="54" ref="I403:O403">SUM(I274:I402)</f>
        <v>130233.90240000005</v>
      </c>
      <c r="J403" s="74">
        <f t="shared" si="54"/>
        <v>92166.53272848</v>
      </c>
      <c r="K403" s="184">
        <f>SUM(K274:K402)</f>
        <v>31555.67455152</v>
      </c>
      <c r="L403" s="184"/>
      <c r="M403" s="74">
        <f t="shared" si="54"/>
        <v>6511.6951199999985</v>
      </c>
      <c r="N403" s="108">
        <f t="shared" si="54"/>
        <v>9922.4</v>
      </c>
      <c r="O403" s="108">
        <f t="shared" si="54"/>
        <v>340.16099999999994</v>
      </c>
    </row>
    <row r="404" spans="1:15" ht="12">
      <c r="A404" s="167" t="s">
        <v>67</v>
      </c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9"/>
    </row>
    <row r="405" spans="1:15" ht="22.5">
      <c r="A405" s="19">
        <f>A402+1</f>
        <v>380</v>
      </c>
      <c r="B405" s="1" t="s">
        <v>329</v>
      </c>
      <c r="C405" s="17" t="s">
        <v>539</v>
      </c>
      <c r="D405" s="2">
        <v>1964</v>
      </c>
      <c r="E405" s="16">
        <v>1620</v>
      </c>
      <c r="F405" s="76">
        <v>1103.8</v>
      </c>
      <c r="G405" s="76">
        <f>F405*92.5/100</f>
        <v>1021.015</v>
      </c>
      <c r="H405" s="17" t="s">
        <v>95</v>
      </c>
      <c r="I405" s="14">
        <v>115.463</v>
      </c>
      <c r="J405" s="13">
        <f aca="true" t="shared" si="55" ref="J405:J446">(I405*70.77)/100</f>
        <v>81.71316509999998</v>
      </c>
      <c r="K405" s="183">
        <f aca="true" t="shared" si="56" ref="K405:K431">(I405*24.23)/100</f>
        <v>27.9766849</v>
      </c>
      <c r="L405" s="183"/>
      <c r="M405" s="13">
        <f>(I405*5)/100</f>
        <v>5.773149999999999</v>
      </c>
      <c r="N405" s="104">
        <v>29.507</v>
      </c>
      <c r="O405" s="43">
        <v>26.016</v>
      </c>
    </row>
    <row r="406" spans="1:15" ht="33.75">
      <c r="A406" s="19">
        <f>A405+1</f>
        <v>381</v>
      </c>
      <c r="B406" s="1" t="s">
        <v>330</v>
      </c>
      <c r="C406" s="17" t="s">
        <v>539</v>
      </c>
      <c r="D406" s="2">
        <v>1974</v>
      </c>
      <c r="E406" s="16">
        <v>2892.7</v>
      </c>
      <c r="F406" s="76">
        <v>2393.5</v>
      </c>
      <c r="G406" s="76">
        <f>F406*77.27/100</f>
        <v>1849.4574499999999</v>
      </c>
      <c r="H406" s="17" t="s">
        <v>358</v>
      </c>
      <c r="I406" s="14">
        <v>837.752</v>
      </c>
      <c r="J406" s="13">
        <f t="shared" si="55"/>
        <v>592.8770903999999</v>
      </c>
      <c r="K406" s="183">
        <f t="shared" si="56"/>
        <v>202.9873096</v>
      </c>
      <c r="L406" s="183"/>
      <c r="M406" s="13">
        <f aca="true" t="shared" si="57" ref="M406:M430">(I406*5)/100</f>
        <v>41.8876</v>
      </c>
      <c r="N406" s="104">
        <v>15.007</v>
      </c>
      <c r="O406" s="43">
        <v>13.471</v>
      </c>
    </row>
    <row r="407" spans="1:15" ht="22.5">
      <c r="A407" s="19">
        <f aca="true" t="shared" si="58" ref="A407:A446">A406+1</f>
        <v>382</v>
      </c>
      <c r="B407" s="1" t="s">
        <v>331</v>
      </c>
      <c r="C407" s="17" t="s">
        <v>539</v>
      </c>
      <c r="D407" s="2">
        <v>1967</v>
      </c>
      <c r="E407" s="16">
        <v>4694.6</v>
      </c>
      <c r="F407" s="76">
        <v>2988.3</v>
      </c>
      <c r="G407" s="76">
        <f>F407*44.13/100</f>
        <v>1318.73679</v>
      </c>
      <c r="H407" s="17" t="s">
        <v>505</v>
      </c>
      <c r="I407" s="14">
        <v>2015.548</v>
      </c>
      <c r="J407" s="13">
        <f t="shared" si="55"/>
        <v>1426.4033195999998</v>
      </c>
      <c r="K407" s="183">
        <f t="shared" si="56"/>
        <v>488.3672804</v>
      </c>
      <c r="L407" s="183"/>
      <c r="M407" s="13">
        <f t="shared" si="57"/>
        <v>100.7774</v>
      </c>
      <c r="N407" s="104">
        <v>9.205</v>
      </c>
      <c r="O407" s="43">
        <v>6.807</v>
      </c>
    </row>
    <row r="408" spans="1:15" ht="22.5">
      <c r="A408" s="19">
        <f t="shared" si="58"/>
        <v>383</v>
      </c>
      <c r="B408" s="1" t="s">
        <v>475</v>
      </c>
      <c r="C408" s="17" t="s">
        <v>539</v>
      </c>
      <c r="D408" s="2">
        <v>1981</v>
      </c>
      <c r="E408" s="16">
        <v>5754.9</v>
      </c>
      <c r="F408" s="76">
        <v>4946.6</v>
      </c>
      <c r="G408" s="76">
        <f>F408*((76.47+91.15)/2)/100</f>
        <v>4145.74546</v>
      </c>
      <c r="H408" s="17" t="s">
        <v>89</v>
      </c>
      <c r="I408" s="14">
        <v>441.241</v>
      </c>
      <c r="J408" s="13">
        <f t="shared" si="55"/>
        <v>312.2662557</v>
      </c>
      <c r="K408" s="183">
        <f t="shared" si="56"/>
        <v>106.9126943</v>
      </c>
      <c r="L408" s="183"/>
      <c r="M408" s="13">
        <f t="shared" si="57"/>
        <v>22.06205</v>
      </c>
      <c r="N408" s="104">
        <v>59.706</v>
      </c>
      <c r="O408" s="43">
        <v>-54.746</v>
      </c>
    </row>
    <row r="409" spans="1:15" ht="22.5">
      <c r="A409" s="19">
        <f t="shared" si="58"/>
        <v>384</v>
      </c>
      <c r="B409" s="1" t="s">
        <v>476</v>
      </c>
      <c r="C409" s="17" t="s">
        <v>539</v>
      </c>
      <c r="D409" s="2">
        <v>1981</v>
      </c>
      <c r="E409" s="16">
        <v>5313</v>
      </c>
      <c r="F409" s="76">
        <v>4946.7</v>
      </c>
      <c r="G409" s="76">
        <f>F409*((80.45+81.1)/2)/100</f>
        <v>3995.696925</v>
      </c>
      <c r="H409" s="17" t="s">
        <v>89</v>
      </c>
      <c r="I409" s="14">
        <v>441.241</v>
      </c>
      <c r="J409" s="13">
        <f t="shared" si="55"/>
        <v>312.2662557</v>
      </c>
      <c r="K409" s="183">
        <f t="shared" si="56"/>
        <v>106.9126943</v>
      </c>
      <c r="L409" s="183"/>
      <c r="M409" s="13">
        <f t="shared" si="57"/>
        <v>22.06205</v>
      </c>
      <c r="N409" s="104">
        <v>52.514</v>
      </c>
      <c r="O409" s="43">
        <v>137.12</v>
      </c>
    </row>
    <row r="410" spans="1:15" ht="22.5">
      <c r="A410" s="19">
        <f t="shared" si="58"/>
        <v>385</v>
      </c>
      <c r="B410" s="1" t="s">
        <v>332</v>
      </c>
      <c r="C410" s="17" t="s">
        <v>539</v>
      </c>
      <c r="D410" s="2">
        <v>1982</v>
      </c>
      <c r="E410" s="16">
        <v>2883.1</v>
      </c>
      <c r="F410" s="76">
        <v>1835.7</v>
      </c>
      <c r="G410" s="76">
        <f>F410*75/100</f>
        <v>1376.775</v>
      </c>
      <c r="H410" s="17" t="s">
        <v>466</v>
      </c>
      <c r="I410" s="14">
        <v>1259.448</v>
      </c>
      <c r="J410" s="13">
        <f t="shared" si="55"/>
        <v>891.3113496</v>
      </c>
      <c r="K410" s="183">
        <f t="shared" si="56"/>
        <v>305.1642504</v>
      </c>
      <c r="L410" s="183"/>
      <c r="M410" s="13">
        <f t="shared" si="57"/>
        <v>62.97240000000001</v>
      </c>
      <c r="N410" s="104">
        <v>15.265</v>
      </c>
      <c r="O410" s="43">
        <v>12.983</v>
      </c>
    </row>
    <row r="411" spans="1:15" ht="22.5">
      <c r="A411" s="19">
        <f t="shared" si="58"/>
        <v>386</v>
      </c>
      <c r="B411" s="1" t="s">
        <v>333</v>
      </c>
      <c r="C411" s="17" t="s">
        <v>539</v>
      </c>
      <c r="D411" s="2">
        <v>1969</v>
      </c>
      <c r="E411" s="16">
        <v>3904.6</v>
      </c>
      <c r="F411" s="76">
        <v>2465.8</v>
      </c>
      <c r="G411" s="76">
        <f>F411*84.62/100</f>
        <v>2086.55996</v>
      </c>
      <c r="H411" s="17" t="s">
        <v>99</v>
      </c>
      <c r="I411" s="14">
        <v>225.422</v>
      </c>
      <c r="J411" s="13">
        <f t="shared" si="55"/>
        <v>159.5311494</v>
      </c>
      <c r="K411" s="183">
        <f t="shared" si="56"/>
        <v>54.619750599999996</v>
      </c>
      <c r="L411" s="183"/>
      <c r="M411" s="13">
        <f t="shared" si="57"/>
        <v>11.271099999999999</v>
      </c>
      <c r="N411" s="104">
        <v>41.673</v>
      </c>
      <c r="O411" s="43">
        <v>36.726</v>
      </c>
    </row>
    <row r="412" spans="1:15" ht="16.5" customHeight="1">
      <c r="A412" s="19">
        <f t="shared" si="58"/>
        <v>387</v>
      </c>
      <c r="B412" s="1" t="s">
        <v>477</v>
      </c>
      <c r="C412" s="17" t="s">
        <v>539</v>
      </c>
      <c r="D412" s="2">
        <v>1968</v>
      </c>
      <c r="E412" s="16">
        <v>8684.9</v>
      </c>
      <c r="F412" s="76">
        <v>6804.8</v>
      </c>
      <c r="G412" s="76">
        <f>F412*((78.26+71.78)/2)/100</f>
        <v>5104.96096</v>
      </c>
      <c r="H412" s="17" t="s">
        <v>448</v>
      </c>
      <c r="I412" s="14">
        <v>737.503</v>
      </c>
      <c r="J412" s="13">
        <f t="shared" si="55"/>
        <v>521.9308731</v>
      </c>
      <c r="K412" s="183">
        <f t="shared" si="56"/>
        <v>178.6969769</v>
      </c>
      <c r="L412" s="183"/>
      <c r="M412" s="13">
        <f t="shared" si="57"/>
        <v>36.875150000000005</v>
      </c>
      <c r="N412" s="104">
        <v>58.337</v>
      </c>
      <c r="O412" s="43">
        <v>-128.153</v>
      </c>
    </row>
    <row r="413" spans="1:15" ht="22.5">
      <c r="A413" s="19">
        <f t="shared" si="58"/>
        <v>388</v>
      </c>
      <c r="B413" s="1" t="s">
        <v>334</v>
      </c>
      <c r="C413" s="17" t="s">
        <v>539</v>
      </c>
      <c r="D413" s="2">
        <v>1972</v>
      </c>
      <c r="E413" s="16">
        <v>4601.7</v>
      </c>
      <c r="F413" s="76">
        <v>3909</v>
      </c>
      <c r="G413" s="76">
        <f>F413*67.31/100</f>
        <v>2631.1479000000004</v>
      </c>
      <c r="H413" s="17" t="s">
        <v>99</v>
      </c>
      <c r="I413" s="14">
        <v>570.646</v>
      </c>
      <c r="J413" s="13">
        <f t="shared" si="55"/>
        <v>403.84617419999995</v>
      </c>
      <c r="K413" s="183">
        <f t="shared" si="56"/>
        <v>138.2675258</v>
      </c>
      <c r="L413" s="183"/>
      <c r="M413" s="13">
        <f t="shared" si="57"/>
        <v>28.532299999999996</v>
      </c>
      <c r="N413" s="104">
        <v>9.345</v>
      </c>
      <c r="O413" s="106">
        <v>7.05</v>
      </c>
    </row>
    <row r="414" spans="1:15" ht="22.5">
      <c r="A414" s="19">
        <f t="shared" si="58"/>
        <v>389</v>
      </c>
      <c r="B414" s="1" t="s">
        <v>335</v>
      </c>
      <c r="C414" s="17" t="s">
        <v>539</v>
      </c>
      <c r="D414" s="2">
        <v>1965</v>
      </c>
      <c r="E414" s="16">
        <v>3079</v>
      </c>
      <c r="F414" s="76">
        <v>1763.5</v>
      </c>
      <c r="G414" s="76">
        <f>F414*95/100</f>
        <v>1675.325</v>
      </c>
      <c r="H414" s="17" t="s">
        <v>93</v>
      </c>
      <c r="I414" s="14">
        <v>1001.219</v>
      </c>
      <c r="J414" s="13">
        <f t="shared" si="55"/>
        <v>708.5626863000001</v>
      </c>
      <c r="K414" s="183">
        <f t="shared" si="56"/>
        <v>242.5953637</v>
      </c>
      <c r="L414" s="183"/>
      <c r="M414" s="13">
        <f t="shared" si="57"/>
        <v>50.060950000000005</v>
      </c>
      <c r="N414" s="104">
        <v>45.844</v>
      </c>
      <c r="O414" s="106">
        <v>38.55</v>
      </c>
    </row>
    <row r="415" spans="1:15" ht="12">
      <c r="A415" s="19">
        <f t="shared" si="58"/>
        <v>390</v>
      </c>
      <c r="B415" s="17" t="s">
        <v>336</v>
      </c>
      <c r="C415" s="17" t="s">
        <v>539</v>
      </c>
      <c r="D415" s="47">
        <v>1967</v>
      </c>
      <c r="E415" s="16">
        <v>1933</v>
      </c>
      <c r="F415" s="76">
        <v>1090.2</v>
      </c>
      <c r="G415" s="76">
        <f>F415*100/100</f>
        <v>1090.2</v>
      </c>
      <c r="H415" s="17" t="s">
        <v>448</v>
      </c>
      <c r="I415" s="14">
        <v>595.758</v>
      </c>
      <c r="J415" s="13">
        <f t="shared" si="55"/>
        <v>421.6179366</v>
      </c>
      <c r="K415" s="183">
        <f t="shared" si="56"/>
        <v>144.3521634</v>
      </c>
      <c r="L415" s="183"/>
      <c r="M415" s="13">
        <f t="shared" si="57"/>
        <v>29.7879</v>
      </c>
      <c r="N415" s="104">
        <v>30.755</v>
      </c>
      <c r="O415" s="43">
        <v>24.011</v>
      </c>
    </row>
    <row r="416" spans="1:15" ht="22.5">
      <c r="A416" s="19">
        <f t="shared" si="58"/>
        <v>391</v>
      </c>
      <c r="B416" s="1" t="s">
        <v>337</v>
      </c>
      <c r="C416" s="17" t="s">
        <v>557</v>
      </c>
      <c r="D416" s="2">
        <v>1977</v>
      </c>
      <c r="E416" s="16">
        <v>3590.6</v>
      </c>
      <c r="F416" s="76">
        <v>1581.2</v>
      </c>
      <c r="G416" s="76">
        <f>F416*89/100</f>
        <v>1407.2680000000003</v>
      </c>
      <c r="H416" s="17" t="s">
        <v>450</v>
      </c>
      <c r="I416" s="14">
        <f>105.994+103.974+311.891</f>
        <v>521.859</v>
      </c>
      <c r="J416" s="13">
        <f t="shared" si="55"/>
        <v>369.3196143</v>
      </c>
      <c r="K416" s="183">
        <f t="shared" si="56"/>
        <v>126.44643570000002</v>
      </c>
      <c r="L416" s="183"/>
      <c r="M416" s="13">
        <f t="shared" si="57"/>
        <v>26.092950000000002</v>
      </c>
      <c r="N416" s="104">
        <v>28.8</v>
      </c>
      <c r="O416" s="43">
        <v>24.859</v>
      </c>
    </row>
    <row r="417" spans="1:15" ht="22.5">
      <c r="A417" s="19">
        <f t="shared" si="58"/>
        <v>392</v>
      </c>
      <c r="B417" s="1" t="s">
        <v>338</v>
      </c>
      <c r="C417" s="17" t="s">
        <v>557</v>
      </c>
      <c r="D417" s="2">
        <v>1965</v>
      </c>
      <c r="E417" s="16">
        <v>2513</v>
      </c>
      <c r="F417" s="76">
        <v>1690.5</v>
      </c>
      <c r="G417" s="76">
        <f>F417*75/100</f>
        <v>1267.875</v>
      </c>
      <c r="H417" s="17" t="s">
        <v>89</v>
      </c>
      <c r="I417" s="14">
        <f>132.524+119.355</f>
        <v>251.87900000000002</v>
      </c>
      <c r="J417" s="13">
        <f t="shared" si="55"/>
        <v>178.2547683</v>
      </c>
      <c r="K417" s="183">
        <f t="shared" si="56"/>
        <v>61.0302817</v>
      </c>
      <c r="L417" s="183"/>
      <c r="M417" s="13">
        <f t="shared" si="57"/>
        <v>12.59395</v>
      </c>
      <c r="N417" s="104">
        <v>33.079</v>
      </c>
      <c r="O417" s="43">
        <v>27.595</v>
      </c>
    </row>
    <row r="418" spans="1:15" ht="15.75" customHeight="1">
      <c r="A418" s="19">
        <f t="shared" si="58"/>
        <v>393</v>
      </c>
      <c r="B418" s="1" t="s">
        <v>339</v>
      </c>
      <c r="C418" s="17" t="s">
        <v>557</v>
      </c>
      <c r="D418" s="2">
        <v>1963</v>
      </c>
      <c r="E418" s="16">
        <v>3052</v>
      </c>
      <c r="F418" s="76">
        <v>1692.1</v>
      </c>
      <c r="G418" s="76">
        <f>F418*81.67/100</f>
        <v>1381.93807</v>
      </c>
      <c r="H418" s="17" t="s">
        <v>448</v>
      </c>
      <c r="I418" s="14">
        <v>502.076</v>
      </c>
      <c r="J418" s="13">
        <f t="shared" si="55"/>
        <v>355.3191852</v>
      </c>
      <c r="K418" s="183">
        <f t="shared" si="56"/>
        <v>121.6530148</v>
      </c>
      <c r="L418" s="183"/>
      <c r="M418" s="13">
        <f t="shared" si="57"/>
        <v>25.1038</v>
      </c>
      <c r="N418" s="104">
        <v>31.9</v>
      </c>
      <c r="O418" s="43">
        <v>24.679</v>
      </c>
    </row>
    <row r="419" spans="1:15" ht="22.5">
      <c r="A419" s="19">
        <f t="shared" si="58"/>
        <v>394</v>
      </c>
      <c r="B419" s="1" t="s">
        <v>340</v>
      </c>
      <c r="C419" s="17" t="s">
        <v>557</v>
      </c>
      <c r="D419" s="2">
        <v>1964</v>
      </c>
      <c r="E419" s="16">
        <v>4275.4</v>
      </c>
      <c r="F419" s="76">
        <v>2398.5</v>
      </c>
      <c r="G419" s="76">
        <f>F419*90/100</f>
        <v>2158.65</v>
      </c>
      <c r="H419" s="17" t="s">
        <v>469</v>
      </c>
      <c r="I419" s="14">
        <f>354.423+583.016+124.006+130.161</f>
        <v>1191.606</v>
      </c>
      <c r="J419" s="13">
        <f t="shared" si="55"/>
        <v>843.2995662</v>
      </c>
      <c r="K419" s="183">
        <f t="shared" si="56"/>
        <v>288.7261338</v>
      </c>
      <c r="L419" s="183"/>
      <c r="M419" s="13">
        <f t="shared" si="57"/>
        <v>59.580299999999994</v>
      </c>
      <c r="N419" s="104">
        <v>31.045</v>
      </c>
      <c r="O419" s="43">
        <v>25.055</v>
      </c>
    </row>
    <row r="420" spans="1:15" ht="22.5">
      <c r="A420" s="19">
        <f t="shared" si="58"/>
        <v>395</v>
      </c>
      <c r="B420" s="1" t="s">
        <v>341</v>
      </c>
      <c r="C420" s="17" t="s">
        <v>557</v>
      </c>
      <c r="D420" s="2">
        <v>1961</v>
      </c>
      <c r="E420" s="16">
        <v>1492.5</v>
      </c>
      <c r="F420" s="76">
        <v>1022.4</v>
      </c>
      <c r="G420" s="76">
        <f>F420*100/100</f>
        <v>1022.4</v>
      </c>
      <c r="H420" s="17" t="s">
        <v>449</v>
      </c>
      <c r="I420" s="14">
        <f>264.155+490.2</f>
        <v>754.355</v>
      </c>
      <c r="J420" s="13">
        <f t="shared" si="55"/>
        <v>533.8570335</v>
      </c>
      <c r="K420" s="183">
        <f t="shared" si="56"/>
        <v>182.78021650000002</v>
      </c>
      <c r="L420" s="183"/>
      <c r="M420" s="13">
        <f t="shared" si="57"/>
        <v>37.71775</v>
      </c>
      <c r="N420" s="104">
        <v>16.803</v>
      </c>
      <c r="O420" s="43">
        <v>13.725</v>
      </c>
    </row>
    <row r="421" spans="1:15" ht="22.5">
      <c r="A421" s="19">
        <f t="shared" si="58"/>
        <v>396</v>
      </c>
      <c r="B421" s="1" t="s">
        <v>342</v>
      </c>
      <c r="C421" s="17" t="s">
        <v>557</v>
      </c>
      <c r="D421" s="2">
        <v>1965</v>
      </c>
      <c r="E421" s="16">
        <v>4263.4</v>
      </c>
      <c r="F421" s="76">
        <v>2426.4</v>
      </c>
      <c r="G421" s="76">
        <f>F421*85/100</f>
        <v>2062.44</v>
      </c>
      <c r="H421" s="17" t="s">
        <v>89</v>
      </c>
      <c r="I421" s="14">
        <f>133.959+125.132</f>
        <v>259.091</v>
      </c>
      <c r="J421" s="13">
        <f t="shared" si="55"/>
        <v>183.3587007</v>
      </c>
      <c r="K421" s="183">
        <f t="shared" si="56"/>
        <v>62.7777493</v>
      </c>
      <c r="L421" s="183"/>
      <c r="M421" s="13">
        <f t="shared" si="57"/>
        <v>12.95455</v>
      </c>
      <c r="N421" s="104">
        <v>155.36</v>
      </c>
      <c r="O421" s="43">
        <v>0</v>
      </c>
    </row>
    <row r="422" spans="1:15" ht="19.5" customHeight="1">
      <c r="A422" s="19">
        <f t="shared" si="58"/>
        <v>397</v>
      </c>
      <c r="B422" s="1" t="s">
        <v>343</v>
      </c>
      <c r="C422" s="17" t="s">
        <v>557</v>
      </c>
      <c r="D422" s="2">
        <v>1966</v>
      </c>
      <c r="E422" s="16">
        <v>4558.1</v>
      </c>
      <c r="F422" s="76">
        <v>2444.4</v>
      </c>
      <c r="G422" s="76">
        <f>F422*97.5/100</f>
        <v>2383.29</v>
      </c>
      <c r="H422" s="17" t="s">
        <v>448</v>
      </c>
      <c r="I422" s="14">
        <v>350.283</v>
      </c>
      <c r="J422" s="13">
        <f t="shared" si="55"/>
        <v>247.8952791</v>
      </c>
      <c r="K422" s="183">
        <f t="shared" si="56"/>
        <v>84.87357090000002</v>
      </c>
      <c r="L422" s="183"/>
      <c r="M422" s="13">
        <f t="shared" si="57"/>
        <v>17.51415</v>
      </c>
      <c r="N422" s="104">
        <v>52.335</v>
      </c>
      <c r="O422" s="43">
        <v>44.683</v>
      </c>
    </row>
    <row r="423" spans="1:15" ht="16.5" customHeight="1">
      <c r="A423" s="19">
        <f t="shared" si="58"/>
        <v>398</v>
      </c>
      <c r="B423" s="1" t="s">
        <v>7</v>
      </c>
      <c r="C423" s="17" t="s">
        <v>557</v>
      </c>
      <c r="D423" s="2">
        <v>1978</v>
      </c>
      <c r="E423" s="16">
        <v>2291.3</v>
      </c>
      <c r="F423" s="76">
        <v>1398.3</v>
      </c>
      <c r="G423" s="76">
        <f>F423*88.89/100</f>
        <v>1242.94887</v>
      </c>
      <c r="H423" s="17" t="s">
        <v>448</v>
      </c>
      <c r="I423" s="14">
        <v>158.191</v>
      </c>
      <c r="J423" s="13">
        <f t="shared" si="55"/>
        <v>111.9517707</v>
      </c>
      <c r="K423" s="183">
        <f t="shared" si="56"/>
        <v>38.3296793</v>
      </c>
      <c r="L423" s="183"/>
      <c r="M423" s="13">
        <f t="shared" si="57"/>
        <v>7.90955</v>
      </c>
      <c r="N423" s="104">
        <v>39.192</v>
      </c>
      <c r="O423" s="43">
        <v>31.096</v>
      </c>
    </row>
    <row r="424" spans="1:15" ht="22.5">
      <c r="A424" s="19">
        <f t="shared" si="58"/>
        <v>399</v>
      </c>
      <c r="B424" s="1" t="s">
        <v>344</v>
      </c>
      <c r="C424" s="17" t="s">
        <v>558</v>
      </c>
      <c r="D424" s="2">
        <v>1964</v>
      </c>
      <c r="E424" s="16">
        <v>4273</v>
      </c>
      <c r="F424" s="76">
        <v>2476.1</v>
      </c>
      <c r="G424" s="76">
        <f>F424*91.25/100</f>
        <v>2259.44125</v>
      </c>
      <c r="H424" s="17" t="s">
        <v>449</v>
      </c>
      <c r="I424" s="14">
        <v>2747</v>
      </c>
      <c r="J424" s="13">
        <f t="shared" si="55"/>
        <v>1944.0519</v>
      </c>
      <c r="K424" s="183">
        <f t="shared" si="56"/>
        <v>665.5980999999999</v>
      </c>
      <c r="L424" s="183"/>
      <c r="M424" s="13">
        <f t="shared" si="57"/>
        <v>137.35</v>
      </c>
      <c r="N424" s="104">
        <v>32.102</v>
      </c>
      <c r="O424" s="43">
        <v>26.864</v>
      </c>
    </row>
    <row r="425" spans="1:15" ht="22.5">
      <c r="A425" s="19">
        <f t="shared" si="58"/>
        <v>400</v>
      </c>
      <c r="B425" s="1" t="s">
        <v>345</v>
      </c>
      <c r="C425" s="17" t="s">
        <v>558</v>
      </c>
      <c r="D425" s="2">
        <v>1960</v>
      </c>
      <c r="E425" s="16">
        <v>1939.1</v>
      </c>
      <c r="F425" s="76">
        <v>986.3</v>
      </c>
      <c r="G425" s="76">
        <f>F425*91.67/100</f>
        <v>904.14121</v>
      </c>
      <c r="H425" s="17" t="s">
        <v>455</v>
      </c>
      <c r="I425" s="14">
        <v>1265</v>
      </c>
      <c r="J425" s="13">
        <f t="shared" si="55"/>
        <v>895.2404999999999</v>
      </c>
      <c r="K425" s="183">
        <f t="shared" si="56"/>
        <v>306.5095</v>
      </c>
      <c r="L425" s="183"/>
      <c r="M425" s="13">
        <f t="shared" si="57"/>
        <v>63.25</v>
      </c>
      <c r="N425" s="104">
        <v>25.352</v>
      </c>
      <c r="O425" s="43">
        <v>21.273</v>
      </c>
    </row>
    <row r="426" spans="1:15" ht="22.5">
      <c r="A426" s="19">
        <f t="shared" si="58"/>
        <v>401</v>
      </c>
      <c r="B426" s="1" t="s">
        <v>346</v>
      </c>
      <c r="C426" s="17" t="s">
        <v>558</v>
      </c>
      <c r="D426" s="2">
        <v>1974</v>
      </c>
      <c r="E426" s="16">
        <v>8056.5</v>
      </c>
      <c r="F426" s="76">
        <v>4955.9</v>
      </c>
      <c r="G426" s="76">
        <f>F426*93.06/100</f>
        <v>4611.96054</v>
      </c>
      <c r="H426" s="17" t="s">
        <v>103</v>
      </c>
      <c r="I426" s="14">
        <v>2189</v>
      </c>
      <c r="J426" s="13">
        <f t="shared" si="55"/>
        <v>1549.1553</v>
      </c>
      <c r="K426" s="183">
        <f t="shared" si="56"/>
        <v>530.3947000000001</v>
      </c>
      <c r="L426" s="183"/>
      <c r="M426" s="13">
        <f t="shared" si="57"/>
        <v>109.45</v>
      </c>
      <c r="N426" s="104">
        <v>60.524</v>
      </c>
      <c r="O426" s="43">
        <v>49.334</v>
      </c>
    </row>
    <row r="427" spans="1:15" ht="22.5">
      <c r="A427" s="19">
        <f t="shared" si="58"/>
        <v>402</v>
      </c>
      <c r="B427" s="1" t="s">
        <v>347</v>
      </c>
      <c r="C427" s="17" t="s">
        <v>558</v>
      </c>
      <c r="D427" s="2">
        <v>1985</v>
      </c>
      <c r="E427" s="16">
        <v>7750</v>
      </c>
      <c r="F427" s="76">
        <v>4699.8</v>
      </c>
      <c r="G427" s="76">
        <f>F427*93.75/100</f>
        <v>4406.0625</v>
      </c>
      <c r="H427" s="17" t="s">
        <v>470</v>
      </c>
      <c r="I427" s="14">
        <v>2338</v>
      </c>
      <c r="J427" s="13">
        <f t="shared" si="55"/>
        <v>1654.6025999999997</v>
      </c>
      <c r="K427" s="183">
        <f t="shared" si="56"/>
        <v>566.4974</v>
      </c>
      <c r="L427" s="183"/>
      <c r="M427" s="13">
        <f t="shared" si="57"/>
        <v>116.9</v>
      </c>
      <c r="N427" s="104">
        <v>133.707</v>
      </c>
      <c r="O427" s="43">
        <v>105.959</v>
      </c>
    </row>
    <row r="428" spans="1:15" ht="22.5">
      <c r="A428" s="19">
        <f t="shared" si="58"/>
        <v>403</v>
      </c>
      <c r="B428" s="1" t="s">
        <v>348</v>
      </c>
      <c r="C428" s="17" t="s">
        <v>559</v>
      </c>
      <c r="D428" s="2">
        <v>1956</v>
      </c>
      <c r="E428" s="16">
        <v>4713</v>
      </c>
      <c r="F428" s="76">
        <v>1754.4</v>
      </c>
      <c r="G428" s="76">
        <f>F428*96.15/100</f>
        <v>1686.8556000000003</v>
      </c>
      <c r="H428" s="17" t="s">
        <v>449</v>
      </c>
      <c r="I428" s="14">
        <v>2884</v>
      </c>
      <c r="J428" s="13">
        <f t="shared" si="55"/>
        <v>2041.0067999999999</v>
      </c>
      <c r="K428" s="183">
        <f t="shared" si="56"/>
        <v>698.7932000000001</v>
      </c>
      <c r="L428" s="183"/>
      <c r="M428" s="13">
        <f t="shared" si="57"/>
        <v>144.2</v>
      </c>
      <c r="N428" s="104">
        <v>42.697</v>
      </c>
      <c r="O428" s="43">
        <v>36.942</v>
      </c>
    </row>
    <row r="429" spans="1:15" ht="22.5">
      <c r="A429" s="19">
        <f t="shared" si="58"/>
        <v>404</v>
      </c>
      <c r="B429" s="1" t="s">
        <v>349</v>
      </c>
      <c r="C429" s="17" t="s">
        <v>560</v>
      </c>
      <c r="D429" s="2">
        <v>1985</v>
      </c>
      <c r="E429" s="16">
        <v>9433</v>
      </c>
      <c r="F429" s="76">
        <v>4527</v>
      </c>
      <c r="G429" s="76">
        <f>F429*32.52/100</f>
        <v>1472.1804000000002</v>
      </c>
      <c r="H429" s="17" t="s">
        <v>471</v>
      </c>
      <c r="I429" s="14">
        <v>2194.302</v>
      </c>
      <c r="J429" s="13">
        <f t="shared" si="55"/>
        <v>1552.9075254</v>
      </c>
      <c r="K429" s="183">
        <f t="shared" si="56"/>
        <v>531.6793746</v>
      </c>
      <c r="L429" s="183"/>
      <c r="M429" s="13">
        <f t="shared" si="57"/>
        <v>109.7151</v>
      </c>
      <c r="N429" s="104">
        <v>114.332</v>
      </c>
      <c r="O429" s="43">
        <v>85.634</v>
      </c>
    </row>
    <row r="430" spans="1:15" ht="33.75">
      <c r="A430" s="19">
        <f t="shared" si="58"/>
        <v>405</v>
      </c>
      <c r="B430" s="3" t="s">
        <v>350</v>
      </c>
      <c r="C430" s="17" t="s">
        <v>561</v>
      </c>
      <c r="D430" s="4">
        <v>1943</v>
      </c>
      <c r="E430" s="12">
        <v>5743.3</v>
      </c>
      <c r="F430" s="76">
        <v>3970.2</v>
      </c>
      <c r="G430" s="76">
        <f>F430*6.25/100</f>
        <v>248.1375</v>
      </c>
      <c r="H430" s="17" t="s">
        <v>592</v>
      </c>
      <c r="I430" s="13">
        <v>12145.432</v>
      </c>
      <c r="J430" s="13">
        <f t="shared" si="55"/>
        <v>8595.3222264</v>
      </c>
      <c r="K430" s="183">
        <f t="shared" si="56"/>
        <v>2942.8381736000006</v>
      </c>
      <c r="L430" s="183"/>
      <c r="M430" s="13">
        <f t="shared" si="57"/>
        <v>607.2716</v>
      </c>
      <c r="N430" s="104">
        <v>51.164</v>
      </c>
      <c r="O430" s="106">
        <v>43.88</v>
      </c>
    </row>
    <row r="431" spans="1:15" s="51" customFormat="1" ht="22.5">
      <c r="A431" s="19">
        <f t="shared" si="58"/>
        <v>406</v>
      </c>
      <c r="B431" s="1" t="s">
        <v>432</v>
      </c>
      <c r="C431" s="17" t="s">
        <v>539</v>
      </c>
      <c r="D431" s="2">
        <v>1967</v>
      </c>
      <c r="E431" s="2">
        <v>3908</v>
      </c>
      <c r="F431" s="36">
        <v>1645</v>
      </c>
      <c r="G431" s="77">
        <f>F431*44.13/100</f>
        <v>725.9385000000001</v>
      </c>
      <c r="H431" s="17" t="s">
        <v>451</v>
      </c>
      <c r="I431" s="14">
        <v>1233.555</v>
      </c>
      <c r="J431" s="14">
        <f t="shared" si="55"/>
        <v>872.9868734999999</v>
      </c>
      <c r="K431" s="182">
        <f t="shared" si="56"/>
        <v>298.8903765</v>
      </c>
      <c r="L431" s="182"/>
      <c r="M431" s="14">
        <f>(I431*5)/100</f>
        <v>61.67775</v>
      </c>
      <c r="N431" s="104">
        <v>44.769</v>
      </c>
      <c r="O431" s="43">
        <v>36.701</v>
      </c>
    </row>
    <row r="432" spans="1:15" s="51" customFormat="1" ht="18" customHeight="1">
      <c r="A432" s="19">
        <f t="shared" si="58"/>
        <v>407</v>
      </c>
      <c r="B432" s="1" t="s">
        <v>473</v>
      </c>
      <c r="C432" s="17" t="s">
        <v>539</v>
      </c>
      <c r="D432" s="2">
        <v>1973</v>
      </c>
      <c r="E432" s="2">
        <v>4822.6</v>
      </c>
      <c r="F432" s="36">
        <v>3098.6</v>
      </c>
      <c r="G432" s="77">
        <v>2863.1</v>
      </c>
      <c r="H432" s="17" t="s">
        <v>448</v>
      </c>
      <c r="I432" s="14">
        <v>1761.079</v>
      </c>
      <c r="J432" s="14">
        <f t="shared" si="55"/>
        <v>1246.3156083</v>
      </c>
      <c r="K432" s="182">
        <f aca="true" t="shared" si="59" ref="K432:K446">(I432*24.23)/100</f>
        <v>426.7094417</v>
      </c>
      <c r="L432" s="182"/>
      <c r="M432" s="14">
        <f aca="true" t="shared" si="60" ref="M432:M446">(I432*5)/100</f>
        <v>88.05395</v>
      </c>
      <c r="N432" s="104">
        <v>170.82</v>
      </c>
      <c r="O432" s="43">
        <v>138.622</v>
      </c>
    </row>
    <row r="433" spans="1:15" s="51" customFormat="1" ht="22.5">
      <c r="A433" s="19">
        <f t="shared" si="58"/>
        <v>408</v>
      </c>
      <c r="B433" s="1" t="s">
        <v>433</v>
      </c>
      <c r="C433" s="17" t="s">
        <v>539</v>
      </c>
      <c r="D433" s="2">
        <v>1965</v>
      </c>
      <c r="E433" s="2">
        <v>3903.3</v>
      </c>
      <c r="F433" s="36">
        <v>2224.8</v>
      </c>
      <c r="G433" s="77">
        <f>F433*91.25/100</f>
        <v>2030.1300000000003</v>
      </c>
      <c r="H433" s="17" t="s">
        <v>449</v>
      </c>
      <c r="I433" s="14">
        <v>1233.555</v>
      </c>
      <c r="J433" s="14">
        <f t="shared" si="55"/>
        <v>872.9868734999999</v>
      </c>
      <c r="K433" s="182">
        <f t="shared" si="59"/>
        <v>298.8903765</v>
      </c>
      <c r="L433" s="182"/>
      <c r="M433" s="14">
        <f t="shared" si="60"/>
        <v>61.67775</v>
      </c>
      <c r="N433" s="104">
        <v>59.161</v>
      </c>
      <c r="O433" s="43">
        <v>50.131</v>
      </c>
    </row>
    <row r="434" spans="1:15" s="51" customFormat="1" ht="22.5">
      <c r="A434" s="19">
        <f t="shared" si="58"/>
        <v>409</v>
      </c>
      <c r="B434" s="17" t="s">
        <v>434</v>
      </c>
      <c r="C434" s="17" t="s">
        <v>539</v>
      </c>
      <c r="D434" s="2">
        <v>1965</v>
      </c>
      <c r="E434" s="2">
        <v>3086</v>
      </c>
      <c r="F434" s="36">
        <v>1747.2</v>
      </c>
      <c r="G434" s="77">
        <f>F434*95/100</f>
        <v>1659.84</v>
      </c>
      <c r="H434" s="17" t="s">
        <v>459</v>
      </c>
      <c r="I434" s="14">
        <v>1180.14</v>
      </c>
      <c r="J434" s="14">
        <f t="shared" si="55"/>
        <v>835.1850780000001</v>
      </c>
      <c r="K434" s="182">
        <f t="shared" si="59"/>
        <v>285.94792200000006</v>
      </c>
      <c r="L434" s="182"/>
      <c r="M434" s="14">
        <f t="shared" si="60"/>
        <v>59.007000000000005</v>
      </c>
      <c r="N434" s="104">
        <v>57.229</v>
      </c>
      <c r="O434" s="43">
        <v>48.042</v>
      </c>
    </row>
    <row r="435" spans="1:15" s="51" customFormat="1" ht="17.25" customHeight="1">
      <c r="A435" s="19">
        <f t="shared" si="58"/>
        <v>410</v>
      </c>
      <c r="B435" s="1" t="s">
        <v>435</v>
      </c>
      <c r="C435" s="17" t="s">
        <v>539</v>
      </c>
      <c r="D435" s="2">
        <v>1966</v>
      </c>
      <c r="E435" s="2">
        <v>3114</v>
      </c>
      <c r="F435" s="36">
        <v>1756.9</v>
      </c>
      <c r="G435" s="77">
        <f>F435*88.33/100</f>
        <v>1551.8697700000002</v>
      </c>
      <c r="H435" s="17" t="s">
        <v>448</v>
      </c>
      <c r="I435" s="14">
        <v>877.801</v>
      </c>
      <c r="J435" s="14">
        <f t="shared" si="55"/>
        <v>621.2197677</v>
      </c>
      <c r="K435" s="182">
        <f t="shared" si="59"/>
        <v>212.6911823</v>
      </c>
      <c r="L435" s="182"/>
      <c r="M435" s="14">
        <f t="shared" si="60"/>
        <v>43.89005</v>
      </c>
      <c r="N435" s="104">
        <v>57.668</v>
      </c>
      <c r="O435" s="43">
        <v>49.765</v>
      </c>
    </row>
    <row r="436" spans="1:15" s="51" customFormat="1" ht="19.5" customHeight="1">
      <c r="A436" s="19">
        <f t="shared" si="58"/>
        <v>411</v>
      </c>
      <c r="B436" s="1" t="s">
        <v>436</v>
      </c>
      <c r="C436" s="17" t="s">
        <v>539</v>
      </c>
      <c r="D436" s="2">
        <v>1973</v>
      </c>
      <c r="E436" s="2">
        <v>2792.7</v>
      </c>
      <c r="F436" s="36">
        <v>2097.2</v>
      </c>
      <c r="G436" s="77">
        <f>F436*90.76/100</f>
        <v>1903.4187200000001</v>
      </c>
      <c r="H436" s="17" t="s">
        <v>448</v>
      </c>
      <c r="I436" s="14">
        <v>243.612</v>
      </c>
      <c r="J436" s="14">
        <f t="shared" si="55"/>
        <v>172.4042124</v>
      </c>
      <c r="K436" s="182">
        <f t="shared" si="59"/>
        <v>59.0271876</v>
      </c>
      <c r="L436" s="182"/>
      <c r="M436" s="14">
        <f t="shared" si="60"/>
        <v>12.1806</v>
      </c>
      <c r="N436" s="104">
        <v>24.012</v>
      </c>
      <c r="O436" s="43">
        <v>20.819</v>
      </c>
    </row>
    <row r="437" spans="1:15" s="51" customFormat="1" ht="17.25" customHeight="1">
      <c r="A437" s="19">
        <f t="shared" si="58"/>
        <v>412</v>
      </c>
      <c r="B437" s="17" t="s">
        <v>437</v>
      </c>
      <c r="C437" s="17" t="s">
        <v>539</v>
      </c>
      <c r="D437" s="2">
        <v>1974</v>
      </c>
      <c r="E437" s="2">
        <v>4508.5</v>
      </c>
      <c r="F437" s="36">
        <v>2987.8</v>
      </c>
      <c r="G437" s="77">
        <f>F437*94/100</f>
        <v>2808.532</v>
      </c>
      <c r="H437" s="17" t="s">
        <v>448</v>
      </c>
      <c r="I437" s="14">
        <v>981.947</v>
      </c>
      <c r="J437" s="14">
        <f t="shared" si="55"/>
        <v>694.9238919000001</v>
      </c>
      <c r="K437" s="182">
        <f t="shared" si="59"/>
        <v>237.92575810000002</v>
      </c>
      <c r="L437" s="182"/>
      <c r="M437" s="14">
        <f t="shared" si="60"/>
        <v>49.09735</v>
      </c>
      <c r="N437" s="104">
        <v>76.107</v>
      </c>
      <c r="O437" s="43">
        <v>62.566</v>
      </c>
    </row>
    <row r="438" spans="1:15" s="51" customFormat="1" ht="22.5">
      <c r="A438" s="19">
        <f t="shared" si="58"/>
        <v>413</v>
      </c>
      <c r="B438" s="17" t="s">
        <v>493</v>
      </c>
      <c r="C438" s="17" t="s">
        <v>557</v>
      </c>
      <c r="D438" s="2">
        <v>1978</v>
      </c>
      <c r="E438" s="2">
        <v>4164.9</v>
      </c>
      <c r="F438" s="36">
        <v>2705.4</v>
      </c>
      <c r="G438" s="77">
        <v>1758.5</v>
      </c>
      <c r="H438" s="17" t="s">
        <v>449</v>
      </c>
      <c r="I438" s="14">
        <v>1019</v>
      </c>
      <c r="J438" s="14">
        <f t="shared" si="55"/>
        <v>721.1462999999999</v>
      </c>
      <c r="K438" s="182">
        <f t="shared" si="59"/>
        <v>246.9037</v>
      </c>
      <c r="L438" s="182"/>
      <c r="M438" s="14">
        <f t="shared" si="60"/>
        <v>50.95</v>
      </c>
      <c r="N438" s="104">
        <v>22.435</v>
      </c>
      <c r="O438" s="43">
        <v>19.319</v>
      </c>
    </row>
    <row r="439" spans="1:15" s="51" customFormat="1" ht="22.5">
      <c r="A439" s="19">
        <f t="shared" si="58"/>
        <v>414</v>
      </c>
      <c r="B439" s="17" t="s">
        <v>474</v>
      </c>
      <c r="C439" s="17" t="s">
        <v>557</v>
      </c>
      <c r="D439" s="2">
        <v>1963</v>
      </c>
      <c r="E439" s="2">
        <v>1606.2</v>
      </c>
      <c r="F439" s="36">
        <v>1083.4</v>
      </c>
      <c r="G439" s="77">
        <v>1005.4</v>
      </c>
      <c r="H439" s="17" t="s">
        <v>88</v>
      </c>
      <c r="I439" s="14">
        <v>154.709</v>
      </c>
      <c r="J439" s="14">
        <f t="shared" si="55"/>
        <v>109.48755929999999</v>
      </c>
      <c r="K439" s="182">
        <f t="shared" si="59"/>
        <v>37.4859907</v>
      </c>
      <c r="L439" s="182"/>
      <c r="M439" s="14">
        <f t="shared" si="60"/>
        <v>7.735450000000001</v>
      </c>
      <c r="N439" s="104">
        <v>18.402</v>
      </c>
      <c r="O439" s="43">
        <v>15.545</v>
      </c>
    </row>
    <row r="440" spans="1:15" s="51" customFormat="1" ht="22.5">
      <c r="A440" s="19">
        <f t="shared" si="58"/>
        <v>415</v>
      </c>
      <c r="B440" s="1" t="s">
        <v>438</v>
      </c>
      <c r="C440" s="17" t="s">
        <v>557</v>
      </c>
      <c r="D440" s="2">
        <v>1976</v>
      </c>
      <c r="E440" s="2">
        <v>4401</v>
      </c>
      <c r="F440" s="36">
        <v>2662.9</v>
      </c>
      <c r="G440" s="77">
        <f>F440*90.12/100</f>
        <v>2399.80548</v>
      </c>
      <c r="H440" s="17" t="s">
        <v>451</v>
      </c>
      <c r="I440" s="14">
        <v>993.304</v>
      </c>
      <c r="J440" s="14">
        <f t="shared" si="55"/>
        <v>702.9612407999999</v>
      </c>
      <c r="K440" s="182">
        <f t="shared" si="59"/>
        <v>240.6775592</v>
      </c>
      <c r="L440" s="182"/>
      <c r="M440" s="14">
        <f t="shared" si="60"/>
        <v>49.6652</v>
      </c>
      <c r="N440" s="104">
        <v>55.129</v>
      </c>
      <c r="O440" s="43">
        <v>-61.809</v>
      </c>
    </row>
    <row r="441" spans="1:15" s="51" customFormat="1" ht="22.5" customHeight="1">
      <c r="A441" s="19">
        <f t="shared" si="58"/>
        <v>416</v>
      </c>
      <c r="B441" s="1" t="s">
        <v>439</v>
      </c>
      <c r="C441" s="17" t="s">
        <v>557</v>
      </c>
      <c r="D441" s="2">
        <v>1962</v>
      </c>
      <c r="E441" s="2">
        <v>2493.6</v>
      </c>
      <c r="F441" s="36">
        <v>1351.2</v>
      </c>
      <c r="G441" s="77">
        <v>1266.8</v>
      </c>
      <c r="H441" s="17" t="s">
        <v>448</v>
      </c>
      <c r="I441" s="14">
        <v>536.88</v>
      </c>
      <c r="J441" s="14">
        <f t="shared" si="55"/>
        <v>379.94997599999994</v>
      </c>
      <c r="K441" s="182">
        <f t="shared" si="59"/>
        <v>130.086024</v>
      </c>
      <c r="L441" s="182"/>
      <c r="M441" s="14">
        <f t="shared" si="60"/>
        <v>26.844</v>
      </c>
      <c r="N441" s="104">
        <v>20.112</v>
      </c>
      <c r="O441" s="43">
        <v>17.135</v>
      </c>
    </row>
    <row r="442" spans="1:15" s="51" customFormat="1" ht="22.5">
      <c r="A442" s="19">
        <f t="shared" si="58"/>
        <v>417</v>
      </c>
      <c r="B442" s="1" t="s">
        <v>440</v>
      </c>
      <c r="C442" s="17" t="s">
        <v>557</v>
      </c>
      <c r="D442" s="2">
        <v>1974</v>
      </c>
      <c r="E442" s="2">
        <v>2700</v>
      </c>
      <c r="F442" s="36">
        <v>1869</v>
      </c>
      <c r="G442" s="77">
        <f>F442*89.29/100</f>
        <v>1668.8301000000001</v>
      </c>
      <c r="H442" s="17" t="s">
        <v>451</v>
      </c>
      <c r="I442" s="14">
        <v>1001.672</v>
      </c>
      <c r="J442" s="14">
        <f t="shared" si="55"/>
        <v>708.8832743999999</v>
      </c>
      <c r="K442" s="182">
        <f t="shared" si="59"/>
        <v>242.70512560000003</v>
      </c>
      <c r="L442" s="182"/>
      <c r="M442" s="14">
        <f t="shared" si="60"/>
        <v>50.083600000000004</v>
      </c>
      <c r="N442" s="104">
        <v>30.756</v>
      </c>
      <c r="O442" s="43">
        <v>25.539</v>
      </c>
    </row>
    <row r="443" spans="1:15" s="51" customFormat="1" ht="33.75">
      <c r="A443" s="19">
        <f t="shared" si="58"/>
        <v>418</v>
      </c>
      <c r="B443" s="1" t="s">
        <v>441</v>
      </c>
      <c r="C443" s="17" t="s">
        <v>558</v>
      </c>
      <c r="D443" s="2">
        <v>1985</v>
      </c>
      <c r="E443" s="2">
        <v>11237</v>
      </c>
      <c r="F443" s="36">
        <v>7028.9</v>
      </c>
      <c r="G443" s="77">
        <f>F443*93.75/100</f>
        <v>6589.59375</v>
      </c>
      <c r="H443" s="17" t="s">
        <v>453</v>
      </c>
      <c r="I443" s="14">
        <v>3840</v>
      </c>
      <c r="J443" s="14">
        <f t="shared" si="55"/>
        <v>2717.5679999999998</v>
      </c>
      <c r="K443" s="182">
        <f t="shared" si="59"/>
        <v>930.432</v>
      </c>
      <c r="L443" s="182"/>
      <c r="M443" s="14">
        <f t="shared" si="60"/>
        <v>192</v>
      </c>
      <c r="N443" s="104">
        <v>189.572</v>
      </c>
      <c r="O443" s="43">
        <v>168.757</v>
      </c>
    </row>
    <row r="444" spans="1:15" s="51" customFormat="1" ht="22.5" customHeight="1">
      <c r="A444" s="19">
        <f t="shared" si="58"/>
        <v>419</v>
      </c>
      <c r="B444" s="1" t="s">
        <v>442</v>
      </c>
      <c r="C444" s="17" t="s">
        <v>558</v>
      </c>
      <c r="D444" s="2">
        <v>1937</v>
      </c>
      <c r="E444" s="2">
        <v>705</v>
      </c>
      <c r="F444" s="36">
        <v>483</v>
      </c>
      <c r="G444" s="77">
        <f>F444*100/100</f>
        <v>483</v>
      </c>
      <c r="H444" s="17" t="s">
        <v>448</v>
      </c>
      <c r="I444" s="14">
        <v>804</v>
      </c>
      <c r="J444" s="14">
        <f t="shared" si="55"/>
        <v>568.9907999999999</v>
      </c>
      <c r="K444" s="182">
        <f t="shared" si="59"/>
        <v>194.80920000000003</v>
      </c>
      <c r="L444" s="182"/>
      <c r="M444" s="14">
        <f t="shared" si="60"/>
        <v>40.2</v>
      </c>
      <c r="N444" s="104">
        <v>13.733</v>
      </c>
      <c r="O444" s="43">
        <v>12.085</v>
      </c>
    </row>
    <row r="445" spans="1:15" s="51" customFormat="1" ht="33.75">
      <c r="A445" s="19">
        <f t="shared" si="58"/>
        <v>420</v>
      </c>
      <c r="B445" s="1" t="s">
        <v>443</v>
      </c>
      <c r="C445" s="17" t="s">
        <v>558</v>
      </c>
      <c r="D445" s="2">
        <v>1955</v>
      </c>
      <c r="E445" s="2">
        <v>1362</v>
      </c>
      <c r="F445" s="36">
        <v>613</v>
      </c>
      <c r="G445" s="77">
        <f>F445*100/100</f>
        <v>613</v>
      </c>
      <c r="H445" s="17" t="s">
        <v>472</v>
      </c>
      <c r="I445" s="14">
        <v>1416</v>
      </c>
      <c r="J445" s="14">
        <f t="shared" si="55"/>
        <v>1002.1031999999999</v>
      </c>
      <c r="K445" s="182">
        <f t="shared" si="59"/>
        <v>343.09680000000003</v>
      </c>
      <c r="L445" s="182"/>
      <c r="M445" s="14">
        <f t="shared" si="60"/>
        <v>70.8</v>
      </c>
      <c r="N445" s="104">
        <v>6.222</v>
      </c>
      <c r="O445" s="43">
        <v>5.036</v>
      </c>
    </row>
    <row r="446" spans="1:15" s="51" customFormat="1" ht="12.75">
      <c r="A446" s="19">
        <f t="shared" si="58"/>
        <v>421</v>
      </c>
      <c r="B446" s="1" t="s">
        <v>444</v>
      </c>
      <c r="C446" s="17" t="s">
        <v>559</v>
      </c>
      <c r="D446" s="2">
        <v>1962</v>
      </c>
      <c r="E446" s="2">
        <v>3810</v>
      </c>
      <c r="F446" s="78">
        <v>1723.3</v>
      </c>
      <c r="G446" s="79">
        <v>1671.2</v>
      </c>
      <c r="H446" s="17" t="s">
        <v>448</v>
      </c>
      <c r="I446" s="14">
        <v>1174</v>
      </c>
      <c r="J446" s="14">
        <f t="shared" si="55"/>
        <v>830.8398</v>
      </c>
      <c r="K446" s="182">
        <f t="shared" si="59"/>
        <v>284.4602</v>
      </c>
      <c r="L446" s="182"/>
      <c r="M446" s="14">
        <f t="shared" si="60"/>
        <v>58.7</v>
      </c>
      <c r="N446" s="104">
        <v>41.323</v>
      </c>
      <c r="O446" s="43">
        <v>33.074</v>
      </c>
    </row>
    <row r="447" spans="1:15" s="82" customFormat="1" ht="12">
      <c r="A447" s="165" t="s">
        <v>66</v>
      </c>
      <c r="B447" s="165"/>
      <c r="C447" s="2"/>
      <c r="D447" s="80"/>
      <c r="E447" s="54">
        <f>SUM(E405:E446)</f>
        <v>171920.50000000006</v>
      </c>
      <c r="F447" s="54">
        <f>SUM(F405:F446)</f>
        <v>107348.99999999999</v>
      </c>
      <c r="G447" s="81">
        <f>SUM(G405:G446)</f>
        <v>85810.16770499999</v>
      </c>
      <c r="H447" s="55"/>
      <c r="I447" s="55">
        <f aca="true" t="shared" si="61" ref="I447:O447">SUM(I405:I446)</f>
        <v>56444.568999999996</v>
      </c>
      <c r="J447" s="55">
        <f t="shared" si="61"/>
        <v>39945.8214813</v>
      </c>
      <c r="K447" s="180">
        <f>SUM(K405:K446)</f>
        <v>13676.519068700001</v>
      </c>
      <c r="L447" s="180"/>
      <c r="M447" s="55">
        <f t="shared" si="61"/>
        <v>2822.22845</v>
      </c>
      <c r="N447" s="107">
        <f t="shared" si="61"/>
        <v>2103</v>
      </c>
      <c r="O447" s="107">
        <f t="shared" si="61"/>
        <v>1322.7400000000005</v>
      </c>
    </row>
    <row r="448" spans="1:15" s="83" customFormat="1" ht="11.25">
      <c r="A448" s="163" t="s">
        <v>87</v>
      </c>
      <c r="B448" s="163"/>
      <c r="C448" s="2"/>
      <c r="D448" s="52"/>
      <c r="E448" s="54">
        <f>E447+E403+E272+E185+E113</f>
        <v>2243502.75</v>
      </c>
      <c r="F448" s="54">
        <f>F447+F403+F272+F185+F113</f>
        <v>1981967.0600000003</v>
      </c>
      <c r="G448" s="54">
        <f>G447+G403+G272+G185+G113</f>
        <v>1741531.9677050002</v>
      </c>
      <c r="H448" s="54"/>
      <c r="I448" s="63">
        <f>I447+I403+I272+I185+I113</f>
        <v>463798.5844000001</v>
      </c>
      <c r="J448" s="63">
        <f>J447+J403+J272+J185+J113</f>
        <v>328230.25817988</v>
      </c>
      <c r="K448" s="180">
        <f>K447+K403+K272+K185+K113</f>
        <v>112378.39700011999</v>
      </c>
      <c r="L448" s="180"/>
      <c r="M448" s="63">
        <f>M447+M403+M272+M185+M113</f>
        <v>23189.92922</v>
      </c>
      <c r="N448" s="109">
        <f>N447+N403+N272+N185+N113</f>
        <v>26613.059999999998</v>
      </c>
      <c r="O448" s="109">
        <f>O447+O403+O272+O185+O113</f>
        <v>2287.9230000000002</v>
      </c>
    </row>
    <row r="449" spans="1:15" s="85" customFormat="1" ht="133.5" customHeight="1">
      <c r="A449" s="172" t="s">
        <v>595</v>
      </c>
      <c r="B449" s="172"/>
      <c r="C449" s="172"/>
      <c r="D449" s="172"/>
      <c r="E449" s="172"/>
      <c r="F449" s="172"/>
      <c r="G449" s="172"/>
      <c r="H449" s="84"/>
      <c r="I449" s="185" t="s">
        <v>569</v>
      </c>
      <c r="J449" s="186"/>
      <c r="K449" s="186"/>
      <c r="L449" s="186"/>
      <c r="M449" s="186"/>
      <c r="N449" s="187"/>
      <c r="O449" s="84"/>
    </row>
    <row r="450" spans="1:15" s="34" customFormat="1" ht="12">
      <c r="A450" s="86"/>
      <c r="C450" s="90"/>
      <c r="E450" s="86"/>
      <c r="F450" s="86"/>
      <c r="G450" s="86"/>
      <c r="I450" s="86"/>
      <c r="J450" s="86"/>
      <c r="K450" s="86"/>
      <c r="L450" s="86"/>
      <c r="M450" s="86"/>
      <c r="N450" s="99"/>
      <c r="O450" s="94"/>
    </row>
    <row r="451" spans="1:15" s="87" customFormat="1" ht="17.25" customHeight="1">
      <c r="A451" s="170" t="s">
        <v>597</v>
      </c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00"/>
      <c r="O451" s="95"/>
    </row>
    <row r="452" spans="1:15" s="34" customFormat="1" ht="12.75">
      <c r="A452" s="86"/>
      <c r="C452" s="110"/>
      <c r="E452" s="86"/>
      <c r="F452" s="86"/>
      <c r="G452" s="86"/>
      <c r="I452" s="86"/>
      <c r="J452" s="86"/>
      <c r="K452" s="86"/>
      <c r="L452" s="86"/>
      <c r="M452" s="86"/>
      <c r="N452" s="99"/>
      <c r="O452" s="94"/>
    </row>
    <row r="453" spans="1:15" s="34" customFormat="1" ht="12">
      <c r="A453" s="86"/>
      <c r="C453" s="90"/>
      <c r="E453" s="86"/>
      <c r="F453" s="86"/>
      <c r="G453" s="86"/>
      <c r="I453" s="86"/>
      <c r="J453" s="86"/>
      <c r="K453" s="86"/>
      <c r="L453" s="86"/>
      <c r="M453" s="86"/>
      <c r="N453" s="99"/>
      <c r="O453" s="94"/>
    </row>
    <row r="454" spans="1:15" s="34" customFormat="1" ht="12">
      <c r="A454" s="86"/>
      <c r="C454" s="90"/>
      <c r="E454" s="86"/>
      <c r="F454" s="86"/>
      <c r="G454" s="86"/>
      <c r="I454" s="86"/>
      <c r="J454" s="86"/>
      <c r="K454" s="86"/>
      <c r="L454" s="86"/>
      <c r="M454" s="86"/>
      <c r="N454" s="99"/>
      <c r="O454" s="94"/>
    </row>
    <row r="455" spans="1:15" s="34" customFormat="1" ht="12">
      <c r="A455" s="86"/>
      <c r="C455" s="90"/>
      <c r="E455" s="86"/>
      <c r="F455" s="86"/>
      <c r="G455" s="86"/>
      <c r="I455" s="86"/>
      <c r="J455" s="86"/>
      <c r="K455" s="86"/>
      <c r="L455" s="86"/>
      <c r="M455" s="86"/>
      <c r="N455" s="99"/>
      <c r="O455" s="94"/>
    </row>
    <row r="456" spans="1:15" s="34" customFormat="1" ht="12">
      <c r="A456" s="86"/>
      <c r="C456" s="90"/>
      <c r="E456" s="86"/>
      <c r="F456" s="86"/>
      <c r="G456" s="86"/>
      <c r="I456" s="86"/>
      <c r="J456" s="86"/>
      <c r="K456" s="86"/>
      <c r="L456" s="86"/>
      <c r="M456" s="86"/>
      <c r="N456" s="99"/>
      <c r="O456" s="94"/>
    </row>
    <row r="457" spans="1:15" s="34" customFormat="1" ht="12">
      <c r="A457" s="86"/>
      <c r="C457" s="90"/>
      <c r="E457" s="86"/>
      <c r="F457" s="86"/>
      <c r="G457" s="86"/>
      <c r="I457" s="86"/>
      <c r="J457" s="86"/>
      <c r="K457" s="86"/>
      <c r="L457" s="86"/>
      <c r="M457" s="86"/>
      <c r="N457" s="99"/>
      <c r="O457" s="94"/>
    </row>
    <row r="1501" ht="12"/>
    <row r="1502" ht="12"/>
    <row r="1503" ht="12"/>
    <row r="1504" ht="12"/>
    <row r="1505" ht="12"/>
    <row r="1673" ht="12"/>
    <row r="1674" ht="12"/>
    <row r="1675" ht="12"/>
    <row r="1676" ht="12"/>
    <row r="1677" ht="12"/>
  </sheetData>
  <sheetProtection/>
  <mergeCells count="464">
    <mergeCell ref="K428:L428"/>
    <mergeCell ref="K429:L429"/>
    <mergeCell ref="K430:L430"/>
    <mergeCell ref="I449:N449"/>
    <mergeCell ref="K446:L446"/>
    <mergeCell ref="K447:L447"/>
    <mergeCell ref="K448:L448"/>
    <mergeCell ref="K1:N1"/>
    <mergeCell ref="K437:L437"/>
    <mergeCell ref="K438:L438"/>
    <mergeCell ref="K445:L445"/>
    <mergeCell ref="K432:L432"/>
    <mergeCell ref="K442:L442"/>
    <mergeCell ref="K431:L431"/>
    <mergeCell ref="K444:L444"/>
    <mergeCell ref="K433:L433"/>
    <mergeCell ref="K434:L434"/>
    <mergeCell ref="K435:L435"/>
    <mergeCell ref="K436:L436"/>
    <mergeCell ref="K439:L439"/>
    <mergeCell ref="K440:L440"/>
    <mergeCell ref="K441:L441"/>
    <mergeCell ref="K443:L443"/>
    <mergeCell ref="K427:L427"/>
    <mergeCell ref="K416:L416"/>
    <mergeCell ref="K417:L417"/>
    <mergeCell ref="K418:L418"/>
    <mergeCell ref="K419:L419"/>
    <mergeCell ref="K420:L420"/>
    <mergeCell ref="K421:L421"/>
    <mergeCell ref="K422:L422"/>
    <mergeCell ref="K423:L423"/>
    <mergeCell ref="K424:L424"/>
    <mergeCell ref="K408:L408"/>
    <mergeCell ref="K409:L409"/>
    <mergeCell ref="K410:L410"/>
    <mergeCell ref="K411:L411"/>
    <mergeCell ref="K426:L426"/>
    <mergeCell ref="K414:L414"/>
    <mergeCell ref="K415:L415"/>
    <mergeCell ref="K425:L425"/>
    <mergeCell ref="K397:L397"/>
    <mergeCell ref="K398:L398"/>
    <mergeCell ref="K412:L412"/>
    <mergeCell ref="K413:L413"/>
    <mergeCell ref="K401:L401"/>
    <mergeCell ref="K402:L402"/>
    <mergeCell ref="K403:L403"/>
    <mergeCell ref="K405:L405"/>
    <mergeCell ref="K406:L406"/>
    <mergeCell ref="K407:L407"/>
    <mergeCell ref="K399:L399"/>
    <mergeCell ref="K400:L400"/>
    <mergeCell ref="K389:L389"/>
    <mergeCell ref="K390:L390"/>
    <mergeCell ref="K391:L391"/>
    <mergeCell ref="K392:L392"/>
    <mergeCell ref="K393:L393"/>
    <mergeCell ref="K394:L394"/>
    <mergeCell ref="K395:L395"/>
    <mergeCell ref="K396:L396"/>
    <mergeCell ref="K381:L381"/>
    <mergeCell ref="K382:L382"/>
    <mergeCell ref="K383:L383"/>
    <mergeCell ref="K384:L384"/>
    <mergeCell ref="K385:L385"/>
    <mergeCell ref="K386:L386"/>
    <mergeCell ref="K371:L371"/>
    <mergeCell ref="K372:L372"/>
    <mergeCell ref="K373:L373"/>
    <mergeCell ref="K374:L374"/>
    <mergeCell ref="K387:L387"/>
    <mergeCell ref="K388:L388"/>
    <mergeCell ref="K377:L377"/>
    <mergeCell ref="K378:L378"/>
    <mergeCell ref="K379:L379"/>
    <mergeCell ref="K380:L380"/>
    <mergeCell ref="K361:L361"/>
    <mergeCell ref="K362:L362"/>
    <mergeCell ref="K375:L375"/>
    <mergeCell ref="K376:L376"/>
    <mergeCell ref="K365:L365"/>
    <mergeCell ref="K366:L366"/>
    <mergeCell ref="K367:L367"/>
    <mergeCell ref="K368:L368"/>
    <mergeCell ref="K369:L369"/>
    <mergeCell ref="K370:L370"/>
    <mergeCell ref="K363:L363"/>
    <mergeCell ref="K364:L364"/>
    <mergeCell ref="K353:L353"/>
    <mergeCell ref="K354:L354"/>
    <mergeCell ref="K355:L355"/>
    <mergeCell ref="K356:L356"/>
    <mergeCell ref="K357:L357"/>
    <mergeCell ref="K358:L358"/>
    <mergeCell ref="K359:L359"/>
    <mergeCell ref="K360:L360"/>
    <mergeCell ref="K345:L345"/>
    <mergeCell ref="K346:L346"/>
    <mergeCell ref="K347:L347"/>
    <mergeCell ref="K348:L348"/>
    <mergeCell ref="K349:L349"/>
    <mergeCell ref="K350:L350"/>
    <mergeCell ref="K335:L335"/>
    <mergeCell ref="K336:L336"/>
    <mergeCell ref="K337:L337"/>
    <mergeCell ref="K338:L338"/>
    <mergeCell ref="K351:L351"/>
    <mergeCell ref="K352:L352"/>
    <mergeCell ref="K341:L341"/>
    <mergeCell ref="K342:L342"/>
    <mergeCell ref="K343:L343"/>
    <mergeCell ref="K344:L344"/>
    <mergeCell ref="K325:L325"/>
    <mergeCell ref="K326:L326"/>
    <mergeCell ref="K339:L339"/>
    <mergeCell ref="K340:L340"/>
    <mergeCell ref="K329:L329"/>
    <mergeCell ref="K330:L330"/>
    <mergeCell ref="K331:L331"/>
    <mergeCell ref="K332:L332"/>
    <mergeCell ref="K333:L333"/>
    <mergeCell ref="K334:L334"/>
    <mergeCell ref="K327:L327"/>
    <mergeCell ref="K328:L328"/>
    <mergeCell ref="K317:L317"/>
    <mergeCell ref="K318:L318"/>
    <mergeCell ref="K319:L319"/>
    <mergeCell ref="K320:L320"/>
    <mergeCell ref="K321:L321"/>
    <mergeCell ref="K322:L322"/>
    <mergeCell ref="K323:L323"/>
    <mergeCell ref="K324:L324"/>
    <mergeCell ref="K309:L309"/>
    <mergeCell ref="K310:L310"/>
    <mergeCell ref="K311:L311"/>
    <mergeCell ref="K312:L312"/>
    <mergeCell ref="K313:L313"/>
    <mergeCell ref="K314:L314"/>
    <mergeCell ref="K299:L299"/>
    <mergeCell ref="K300:L300"/>
    <mergeCell ref="K301:L301"/>
    <mergeCell ref="K302:L302"/>
    <mergeCell ref="K315:L315"/>
    <mergeCell ref="K316:L316"/>
    <mergeCell ref="K305:L305"/>
    <mergeCell ref="K306:L306"/>
    <mergeCell ref="K307:L307"/>
    <mergeCell ref="K308:L308"/>
    <mergeCell ref="K289:L289"/>
    <mergeCell ref="K290:L290"/>
    <mergeCell ref="K303:L303"/>
    <mergeCell ref="K304:L304"/>
    <mergeCell ref="K293:L293"/>
    <mergeCell ref="K294:L294"/>
    <mergeCell ref="K295:L295"/>
    <mergeCell ref="K296:L296"/>
    <mergeCell ref="K297:L297"/>
    <mergeCell ref="K298:L298"/>
    <mergeCell ref="K291:L291"/>
    <mergeCell ref="K292:L292"/>
    <mergeCell ref="K281:L281"/>
    <mergeCell ref="K282:L282"/>
    <mergeCell ref="K283:L283"/>
    <mergeCell ref="K284:L284"/>
    <mergeCell ref="K285:L285"/>
    <mergeCell ref="K286:L286"/>
    <mergeCell ref="K287:L287"/>
    <mergeCell ref="K288:L288"/>
    <mergeCell ref="A273:O273"/>
    <mergeCell ref="K274:L274"/>
    <mergeCell ref="K275:L275"/>
    <mergeCell ref="K276:L276"/>
    <mergeCell ref="K277:L277"/>
    <mergeCell ref="K278:L278"/>
    <mergeCell ref="K263:L263"/>
    <mergeCell ref="K264:L264"/>
    <mergeCell ref="K265:L265"/>
    <mergeCell ref="K266:L266"/>
    <mergeCell ref="K279:L279"/>
    <mergeCell ref="K280:L280"/>
    <mergeCell ref="K269:L269"/>
    <mergeCell ref="K270:L270"/>
    <mergeCell ref="K271:L271"/>
    <mergeCell ref="K272:L272"/>
    <mergeCell ref="K253:L253"/>
    <mergeCell ref="K254:L254"/>
    <mergeCell ref="K267:L267"/>
    <mergeCell ref="K268:L268"/>
    <mergeCell ref="K257:L257"/>
    <mergeCell ref="K258:L258"/>
    <mergeCell ref="K259:L259"/>
    <mergeCell ref="K260:L260"/>
    <mergeCell ref="K261:L261"/>
    <mergeCell ref="K262:L262"/>
    <mergeCell ref="K255:L255"/>
    <mergeCell ref="K256:L256"/>
    <mergeCell ref="K245:L245"/>
    <mergeCell ref="K246:L246"/>
    <mergeCell ref="K247:L247"/>
    <mergeCell ref="K248:L248"/>
    <mergeCell ref="K249:L249"/>
    <mergeCell ref="K250:L250"/>
    <mergeCell ref="K251:L251"/>
    <mergeCell ref="K252:L252"/>
    <mergeCell ref="K237:L237"/>
    <mergeCell ref="K238:L238"/>
    <mergeCell ref="K239:L239"/>
    <mergeCell ref="K240:L240"/>
    <mergeCell ref="K241:L241"/>
    <mergeCell ref="K242:L242"/>
    <mergeCell ref="K227:L227"/>
    <mergeCell ref="K228:L228"/>
    <mergeCell ref="K229:L229"/>
    <mergeCell ref="K230:L230"/>
    <mergeCell ref="K243:L243"/>
    <mergeCell ref="K244:L244"/>
    <mergeCell ref="K233:L233"/>
    <mergeCell ref="K234:L234"/>
    <mergeCell ref="K235:L235"/>
    <mergeCell ref="K236:L236"/>
    <mergeCell ref="K217:L217"/>
    <mergeCell ref="K218:L218"/>
    <mergeCell ref="K231:L231"/>
    <mergeCell ref="K232:L232"/>
    <mergeCell ref="K221:L221"/>
    <mergeCell ref="K222:L222"/>
    <mergeCell ref="K223:L223"/>
    <mergeCell ref="K224:L224"/>
    <mergeCell ref="K225:L225"/>
    <mergeCell ref="K226:L226"/>
    <mergeCell ref="K219:L219"/>
    <mergeCell ref="K220:L220"/>
    <mergeCell ref="K209:L209"/>
    <mergeCell ref="K210:L210"/>
    <mergeCell ref="K211:L211"/>
    <mergeCell ref="K212:L212"/>
    <mergeCell ref="K213:L213"/>
    <mergeCell ref="K214:L214"/>
    <mergeCell ref="K215:L215"/>
    <mergeCell ref="K216:L216"/>
    <mergeCell ref="K201:L201"/>
    <mergeCell ref="K202:L202"/>
    <mergeCell ref="K203:L203"/>
    <mergeCell ref="K204:L204"/>
    <mergeCell ref="K205:L205"/>
    <mergeCell ref="K206:L206"/>
    <mergeCell ref="K191:L191"/>
    <mergeCell ref="K192:L192"/>
    <mergeCell ref="K193:L193"/>
    <mergeCell ref="K194:L194"/>
    <mergeCell ref="K207:L207"/>
    <mergeCell ref="K208:L208"/>
    <mergeCell ref="K197:L197"/>
    <mergeCell ref="K198:L198"/>
    <mergeCell ref="K199:L199"/>
    <mergeCell ref="K200:L200"/>
    <mergeCell ref="K181:L181"/>
    <mergeCell ref="K182:L182"/>
    <mergeCell ref="K195:L195"/>
    <mergeCell ref="K196:L196"/>
    <mergeCell ref="K185:L185"/>
    <mergeCell ref="A186:O186"/>
    <mergeCell ref="K187:L187"/>
    <mergeCell ref="K188:L188"/>
    <mergeCell ref="K189:L189"/>
    <mergeCell ref="K190:L190"/>
    <mergeCell ref="K183:L183"/>
    <mergeCell ref="K184:L184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65:L165"/>
    <mergeCell ref="K166:L166"/>
    <mergeCell ref="K167:L167"/>
    <mergeCell ref="K168:L168"/>
    <mergeCell ref="K169:L169"/>
    <mergeCell ref="K170:L170"/>
    <mergeCell ref="K155:L155"/>
    <mergeCell ref="K156:L156"/>
    <mergeCell ref="K157:L157"/>
    <mergeCell ref="K158:L158"/>
    <mergeCell ref="K171:L171"/>
    <mergeCell ref="K172:L172"/>
    <mergeCell ref="K161:L161"/>
    <mergeCell ref="K162:L162"/>
    <mergeCell ref="K163:L163"/>
    <mergeCell ref="K164:L164"/>
    <mergeCell ref="K145:L145"/>
    <mergeCell ref="K146:L146"/>
    <mergeCell ref="K159:L159"/>
    <mergeCell ref="K160:L160"/>
    <mergeCell ref="K149:L149"/>
    <mergeCell ref="K150:L150"/>
    <mergeCell ref="K151:L151"/>
    <mergeCell ref="K152:L152"/>
    <mergeCell ref="K153:L153"/>
    <mergeCell ref="K154:L154"/>
    <mergeCell ref="K147:L147"/>
    <mergeCell ref="K148:L148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29:L129"/>
    <mergeCell ref="K130:L130"/>
    <mergeCell ref="K131:L131"/>
    <mergeCell ref="K132:L132"/>
    <mergeCell ref="K133:L133"/>
    <mergeCell ref="K134:L134"/>
    <mergeCell ref="K117:L117"/>
    <mergeCell ref="A114:O114"/>
    <mergeCell ref="K110:L110"/>
    <mergeCell ref="K111:L111"/>
    <mergeCell ref="K112:L112"/>
    <mergeCell ref="K113:L113"/>
    <mergeCell ref="K116:L116"/>
    <mergeCell ref="K108:L108"/>
    <mergeCell ref="K109:L109"/>
    <mergeCell ref="K102:L102"/>
    <mergeCell ref="K103:L103"/>
    <mergeCell ref="K104:L104"/>
    <mergeCell ref="K105:L105"/>
    <mergeCell ref="K96:L96"/>
    <mergeCell ref="K97:L97"/>
    <mergeCell ref="K98:L98"/>
    <mergeCell ref="K101:L101"/>
    <mergeCell ref="K107:L107"/>
    <mergeCell ref="K115:L115"/>
    <mergeCell ref="K86:L86"/>
    <mergeCell ref="K87:L87"/>
    <mergeCell ref="K88:L88"/>
    <mergeCell ref="K106:L106"/>
    <mergeCell ref="K92:L92"/>
    <mergeCell ref="K93:L93"/>
    <mergeCell ref="K94:L94"/>
    <mergeCell ref="K100:L100"/>
    <mergeCell ref="K99:L99"/>
    <mergeCell ref="K95:L95"/>
    <mergeCell ref="K79:L79"/>
    <mergeCell ref="K80:L80"/>
    <mergeCell ref="K81:L81"/>
    <mergeCell ref="K82:L82"/>
    <mergeCell ref="K83:L83"/>
    <mergeCell ref="K85:L85"/>
    <mergeCell ref="K69:L69"/>
    <mergeCell ref="K70:L70"/>
    <mergeCell ref="K71:L71"/>
    <mergeCell ref="K72:L72"/>
    <mergeCell ref="K73:L73"/>
    <mergeCell ref="K91:L91"/>
    <mergeCell ref="K75:L75"/>
    <mergeCell ref="K76:L76"/>
    <mergeCell ref="K89:L89"/>
    <mergeCell ref="K90:L90"/>
    <mergeCell ref="K74:L74"/>
    <mergeCell ref="K61:L61"/>
    <mergeCell ref="K62:L62"/>
    <mergeCell ref="K63:L63"/>
    <mergeCell ref="K64:L64"/>
    <mergeCell ref="K84:L84"/>
    <mergeCell ref="K77:L77"/>
    <mergeCell ref="K78:L78"/>
    <mergeCell ref="K67:L67"/>
    <mergeCell ref="K68:L68"/>
    <mergeCell ref="K65:L65"/>
    <mergeCell ref="K66:L66"/>
    <mergeCell ref="K55:L55"/>
    <mergeCell ref="K56:L56"/>
    <mergeCell ref="K57:L57"/>
    <mergeCell ref="K58:L58"/>
    <mergeCell ref="K59:L59"/>
    <mergeCell ref="K60:L60"/>
    <mergeCell ref="K47:L47"/>
    <mergeCell ref="K48:L48"/>
    <mergeCell ref="K49:L49"/>
    <mergeCell ref="K50:L50"/>
    <mergeCell ref="K51:L51"/>
    <mergeCell ref="K52:L52"/>
    <mergeCell ref="K36:L36"/>
    <mergeCell ref="K37:L37"/>
    <mergeCell ref="K38:L38"/>
    <mergeCell ref="K39:L39"/>
    <mergeCell ref="K53:L53"/>
    <mergeCell ref="K54:L54"/>
    <mergeCell ref="K43:L43"/>
    <mergeCell ref="K44:L44"/>
    <mergeCell ref="K45:L45"/>
    <mergeCell ref="K46:L46"/>
    <mergeCell ref="K27:L27"/>
    <mergeCell ref="K28:L28"/>
    <mergeCell ref="K41:L41"/>
    <mergeCell ref="K40:L40"/>
    <mergeCell ref="K42:L42"/>
    <mergeCell ref="K31:L31"/>
    <mergeCell ref="K32:L32"/>
    <mergeCell ref="K33:L33"/>
    <mergeCell ref="K34:L34"/>
    <mergeCell ref="K35:L35"/>
    <mergeCell ref="K29:L29"/>
    <mergeCell ref="K30:L30"/>
    <mergeCell ref="K19:L19"/>
    <mergeCell ref="K20:L20"/>
    <mergeCell ref="K21:L21"/>
    <mergeCell ref="K22:L22"/>
    <mergeCell ref="K23:L23"/>
    <mergeCell ref="K24:L24"/>
    <mergeCell ref="K25:L25"/>
    <mergeCell ref="K26:L26"/>
    <mergeCell ref="F2:M2"/>
    <mergeCell ref="A7:M7"/>
    <mergeCell ref="A4:O4"/>
    <mergeCell ref="A5:O5"/>
    <mergeCell ref="A6:O6"/>
    <mergeCell ref="J11:L11"/>
    <mergeCell ref="A451:M451"/>
    <mergeCell ref="A449:D449"/>
    <mergeCell ref="E449:G449"/>
    <mergeCell ref="H9:H15"/>
    <mergeCell ref="J10:M10"/>
    <mergeCell ref="I9:M9"/>
    <mergeCell ref="I10:I15"/>
    <mergeCell ref="A9:A15"/>
    <mergeCell ref="B9:B15"/>
    <mergeCell ref="M11:M15"/>
    <mergeCell ref="A448:B448"/>
    <mergeCell ref="A272:B272"/>
    <mergeCell ref="A447:B447"/>
    <mergeCell ref="A113:B113"/>
    <mergeCell ref="A185:B185"/>
    <mergeCell ref="A404:O404"/>
    <mergeCell ref="K121:L121"/>
    <mergeCell ref="K122:L122"/>
    <mergeCell ref="K123:L123"/>
    <mergeCell ref="K124:L124"/>
    <mergeCell ref="A403:B403"/>
    <mergeCell ref="K118:L118"/>
    <mergeCell ref="K119:L119"/>
    <mergeCell ref="K120:L120"/>
    <mergeCell ref="K135:L135"/>
    <mergeCell ref="K136:L136"/>
    <mergeCell ref="K125:L125"/>
    <mergeCell ref="K126:L126"/>
    <mergeCell ref="K127:L127"/>
    <mergeCell ref="K128:L128"/>
    <mergeCell ref="K18:L18"/>
    <mergeCell ref="J12:J15"/>
    <mergeCell ref="E9:G15"/>
    <mergeCell ref="K12:L15"/>
    <mergeCell ref="K16:L16"/>
    <mergeCell ref="A17:O17"/>
    <mergeCell ref="N9:N15"/>
    <mergeCell ref="O9:O15"/>
    <mergeCell ref="C9:C15"/>
    <mergeCell ref="D9:D15"/>
  </mergeCells>
  <printOptions horizontalCentered="1"/>
  <pageMargins left="0.1968503937007874" right="0.1968503937007874" top="0.36" bottom="0.3937007874015748" header="0.25" footer="0.1968503937007874"/>
  <pageSetup horizontalDpi="600" verticalDpi="6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Жд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Хаблак</dc:creator>
  <cp:keywords/>
  <dc:description/>
  <cp:lastModifiedBy>pressb</cp:lastModifiedBy>
  <cp:lastPrinted>2010-01-12T05:27:29Z</cp:lastPrinted>
  <dcterms:created xsi:type="dcterms:W3CDTF">2008-03-20T08:42:29Z</dcterms:created>
  <dcterms:modified xsi:type="dcterms:W3CDTF">2010-07-05T03:38:17Z</dcterms:modified>
  <cp:category/>
  <cp:version/>
  <cp:contentType/>
  <cp:contentStatus/>
</cp:coreProperties>
</file>