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25" activeTab="0"/>
  </bookViews>
  <sheets>
    <sheet name="Лист2" sheetId="1" r:id="rId1"/>
  </sheets>
  <definedNames>
    <definedName name="_xlnm.Print_Titles" localSheetId="0">'Лист2'!$9:$9</definedName>
  </definedNames>
  <calcPr fullCalcOnLoad="1"/>
</workbook>
</file>

<file path=xl/sharedStrings.xml><?xml version="1.0" encoding="utf-8"?>
<sst xmlns="http://schemas.openxmlformats.org/spreadsheetml/2006/main" count="198" uniqueCount="94">
  <si>
    <t>Резервные фонды</t>
  </si>
  <si>
    <t>Другие общегосударственные вопросы</t>
  </si>
  <si>
    <t>Органы внутренних дел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</si>
  <si>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</si>
  <si>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</si>
  <si>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</si>
  <si>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</si>
  <si>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</si>
  <si>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</si>
  <si>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</si>
  <si>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</si>
  <si>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</si>
  <si>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</si>
  <si>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</si>
  <si>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</si>
  <si>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</si>
  <si>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</si>
  <si>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</si>
  <si>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</si>
  <si>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Стационарная медицинская помощь</t>
  </si>
  <si>
    <t>Амбулаторная помощь</t>
  </si>
  <si>
    <t xml:space="preserve">Скорая медицинская помощь 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</si>
  <si>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</si>
  <si>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</si>
  <si>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</si>
  <si>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</si>
  <si>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в том числе:</t>
  </si>
  <si>
    <t>по вопросам местного значения</t>
  </si>
  <si>
    <t>01</t>
  </si>
  <si>
    <t>00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</si>
  <si>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</si>
  <si>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</si>
  <si>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</si>
  <si>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</si>
  <si>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</si>
  <si>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</si>
  <si>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</si>
  <si>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</si>
  <si>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</si>
  <si>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</si>
  <si>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</si>
  <si>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Охрана объектов растительного и животного мира и среды их обитания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</si>
  <si>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</si>
  <si>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</si>
  <si>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Председатель комитета по финансам,</t>
  </si>
  <si>
    <t>тыс.руб.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</si>
  <si>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</si>
  <si>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</si>
  <si>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</si>
  <si>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</si>
  <si>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>Заготовка, переработка, хранение и обеспечение безопасности донорской крови и ее компонентов</t>
  </si>
  <si>
    <t>ИТОГО</t>
  </si>
  <si>
    <t>Судебная система</t>
  </si>
  <si>
    <t>Обеспечение проведения выборов и референдумов</t>
  </si>
  <si>
    <t xml:space="preserve">по государ -ственным полномочиям </t>
  </si>
  <si>
    <t>Н.А.Тиньгаева</t>
  </si>
  <si>
    <t>Наименование показателя</t>
  </si>
  <si>
    <t>Сбор, удаление отходов и очистка сточных вод</t>
  </si>
  <si>
    <t>% 
исполне- ния к плану</t>
  </si>
  <si>
    <t>Периодическая печать и издательства</t>
  </si>
  <si>
    <t>Рз</t>
  </si>
  <si>
    <t>Пр</t>
  </si>
  <si>
    <t xml:space="preserve">           от ______________________  №_____</t>
  </si>
  <si>
    <t xml:space="preserve"> План на 2011 год </t>
  </si>
  <si>
    <t>Органы юстиции</t>
  </si>
  <si>
    <t>ЗДРАВООХРАНЕНИЕ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</si>
  <si>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</si>
  <si>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</si>
  <si>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</si>
  <si>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</si>
  <si>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</si>
  <si>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</si>
  <si>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13</t>
  </si>
  <si>
    <t>Исполнение на 01.10.2011</t>
  </si>
  <si>
    <t xml:space="preserve">      П.Д.Фризен</t>
  </si>
  <si>
    <t xml:space="preserve">           Приложение </t>
  </si>
  <si>
    <t xml:space="preserve">           к решению городской Думы</t>
  </si>
  <si>
    <t>РАСПРЕДЕЛЕНИЕ
бюджетных ассигнований по разделам и подразделам классификации расходов 
бюджета города на 2011 год</t>
  </si>
  <si>
    <t>ОБЩЕГОСУДАРСТВЕННЫЕ ВОПРОСЫ</t>
  </si>
  <si>
    <t>Н.А. Тиньгаева</t>
  </si>
  <si>
    <t xml:space="preserve">налоговой и кредитной политике города Барнаула                                                                                                                                              </t>
  </si>
  <si>
    <t>Председатель комитета по бюджету, налоговой</t>
  </si>
  <si>
    <t>и кредитной политике городской Думы</t>
  </si>
  <si>
    <t>А.А. Солодилов</t>
  </si>
  <si>
    <t xml:space="preserve">           Приложение 6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</si>
  <si>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</si>
  <si>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</si>
  <si>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Водное хозяйство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</si>
  <si>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</si>
  <si>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</si>
  <si>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</si>
  <si>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</si>
  <si>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ОБСЛУЖИВАНИЕ ГОСУДАРСТВЕННОГО И МУНИЦИ-ПАЛЬНОГО ДОЛГА</t>
  </si>
  <si>
    <t>Обслуживание государственного внутреннего и муниципального долга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</si>
</sst>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49" fontId="43" fillId="0" borderId="11" xfId="0" applyNumberFormat="1" applyFont="1" applyBorder="1" applyAlignment="1">
      <alignment wrapText="1"/>
    </xf>
    <xf numFmtId="49" fontId="43" fillId="0" borderId="11" xfId="0" applyNumberFormat="1" applyFont="1" applyBorder="1" applyAlignment="1">
      <alignment/>
    </xf>
    <xf numFmtId="164" fontId="43" fillId="0" borderId="11" xfId="0" applyNumberFormat="1" applyFont="1" applyBorder="1" applyAlignment="1">
      <alignment/>
    </xf>
    <xf numFmtId="1" fontId="43" fillId="0" borderId="10" xfId="0" applyNumberFormat="1" applyFont="1" applyBorder="1" applyAlignment="1">
      <alignment horizontal="right"/>
    </xf>
    <xf numFmtId="49" fontId="44" fillId="0" borderId="11" xfId="0" applyNumberFormat="1" applyFont="1" applyBorder="1" applyAlignment="1">
      <alignment wrapText="1"/>
    </xf>
    <xf numFmtId="49" fontId="44" fillId="0" borderId="11" xfId="0" applyNumberFormat="1" applyFont="1" applyBorder="1" applyAlignment="1">
      <alignment/>
    </xf>
    <xf numFmtId="164" fontId="44" fillId="0" borderId="11" xfId="0" applyNumberFormat="1" applyFont="1" applyBorder="1" applyAlignment="1">
      <alignment/>
    </xf>
    <xf numFmtId="1" fontId="44" fillId="0" borderId="10" xfId="0" applyNumberFormat="1" applyFont="1" applyBorder="1" applyAlignment="1">
      <alignment horizontal="right"/>
    </xf>
    <xf numFmtId="0" fontId="44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1" fontId="44" fillId="0" borderId="10" xfId="0" applyNumberFormat="1" applyFont="1" applyBorder="1" applyAlignment="1">
      <alignment horizontal="right" vertical="top"/>
    </xf>
    <xf numFmtId="0" fontId="42" fillId="0" borderId="0" xfId="0" applyFont="1" applyAlignment="1">
      <alignment vertical="top"/>
    </xf>
    <xf numFmtId="164" fontId="44" fillId="0" borderId="11" xfId="0" applyNumberFormat="1" applyFont="1" applyBorder="1" applyAlignment="1">
      <alignment/>
    </xf>
    <xf numFmtId="49" fontId="44" fillId="0" borderId="11" xfId="0" applyNumberFormat="1" applyFont="1" applyBorder="1" applyAlignment="1">
      <alignment/>
    </xf>
    <xf numFmtId="49" fontId="44" fillId="0" borderId="11" xfId="0" applyNumberFormat="1" applyFont="1" applyFill="1" applyBorder="1" applyAlignment="1">
      <alignment wrapText="1"/>
    </xf>
    <xf numFmtId="49" fontId="44" fillId="0" borderId="11" xfId="0" applyNumberFormat="1" applyFont="1" applyFill="1" applyBorder="1" applyAlignment="1">
      <alignment/>
    </xf>
    <xf numFmtId="164" fontId="44" fillId="0" borderId="11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7" fillId="0" borderId="11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0" borderId="0" xfId="0" applyFont="1" applyFill="1" applyBorder="1" applyAlignment="1">
      <alignment horizontal="left"/>
    </xf>
    <xf numFmtId="0" fontId="44" fillId="0" borderId="0" xfId="0" applyFont="1" applyAlignment="1">
      <alignment horizontal="right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right"/>
    </xf>
    <xf numFmtId="0" fontId="44" fillId="0" borderId="14" xfId="0" applyFont="1" applyBorder="1" applyAlignment="1">
      <alignment horizontal="right"/>
    </xf>
    <xf numFmtId="0" fontId="44" fillId="0" borderId="1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80" zoomScaleNormal="80" workbookViewId="0" topLeftCell="A58">
      <selection activeCell="F34" sqref="F34"/>
    </sheetView>
  </sheetViews>
  <sheetFormatPr defaultColWidth="9.140625" defaultRowHeight="15"/>
  <cols>
    <col min="1" max="1" width="70.8515625" style="31" customWidth="1"/>
    <col min="2" max="2" width="4.421875" style="32" customWidth="1"/>
    <col min="3" max="3" width="4.00390625" style="32" customWidth="1"/>
    <col min="4" max="4" width="14.57421875" style="32" customWidth="1"/>
    <col min="5" max="5" width="16.28125" style="32" customWidth="1"/>
    <col min="6" max="6" width="14.57421875" style="32" customWidth="1"/>
    <col min="7" max="7" width="14.7109375" style="32" hidden="1" customWidth="1"/>
    <col min="8" max="8" width="16.28125" style="32" hidden="1" customWidth="1"/>
    <col min="9" max="9" width="15.421875" style="32" hidden="1" customWidth="1"/>
    <col min="10" max="10" width="11.57421875" style="32" hidden="1" customWidth="1"/>
    <col min="11" max="11" width="10.28125" style="32" hidden="1" customWidth="1"/>
    <col min="12" max="12" width="9.140625" style="32" customWidth="1"/>
    <col min="13" max="16384" width="9.140625" style="1" customWidth="1"/>
  </cols>
  <sheetData>
    <row r="1" spans="2:10" ht="18.75">
      <c r="B1" s="39" t="s">
        <v>84</v>
      </c>
      <c r="C1" s="39"/>
      <c r="D1" s="39"/>
      <c r="E1" s="39"/>
      <c r="F1" s="39"/>
      <c r="G1" s="34" t="s">
        <v>75</v>
      </c>
      <c r="H1" s="34"/>
      <c r="I1" s="34"/>
      <c r="J1" s="34"/>
    </row>
    <row r="2" spans="2:10" ht="18.75">
      <c r="B2" s="39" t="s">
        <v>76</v>
      </c>
      <c r="C2" s="39"/>
      <c r="D2" s="39"/>
      <c r="E2" s="39"/>
      <c r="F2" s="39"/>
      <c r="G2" s="34" t="s">
        <v>76</v>
      </c>
      <c r="H2" s="34"/>
      <c r="I2" s="34"/>
      <c r="J2" s="34"/>
    </row>
    <row r="3" spans="2:10" ht="18.75">
      <c r="B3" s="39" t="s">
        <v>62</v>
      </c>
      <c r="C3" s="39"/>
      <c r="D3" s="39"/>
      <c r="E3" s="39"/>
      <c r="F3" s="39"/>
      <c r="G3" s="34" t="s">
        <v>62</v>
      </c>
      <c r="H3" s="34"/>
      <c r="I3" s="34"/>
      <c r="J3" s="34"/>
    </row>
    <row r="4" spans="1:10" ht="79.5" customHeight="1">
      <c r="A4" s="38" t="s">
        <v>77</v>
      </c>
      <c r="B4" s="38"/>
      <c r="C4" s="38"/>
      <c r="D4" s="38"/>
      <c r="E4" s="38"/>
      <c r="F4" s="38"/>
      <c r="G4" s="35"/>
      <c r="H4" s="35"/>
      <c r="I4" s="35"/>
      <c r="J4" s="35"/>
    </row>
    <row r="5" spans="1:10" ht="15.75" customHeight="1" hidden="1">
      <c r="A5" s="28"/>
      <c r="B5" s="2"/>
      <c r="C5" s="2"/>
      <c r="D5" s="2"/>
      <c r="E5" s="2"/>
      <c r="F5" s="2"/>
      <c r="G5" s="2"/>
      <c r="H5" s="2"/>
      <c r="I5" s="2"/>
      <c r="J5" s="2"/>
    </row>
    <row r="6" spans="1:11" ht="15.75" customHeight="1" thickBot="1">
      <c r="A6" s="28"/>
      <c r="B6" s="2"/>
      <c r="C6" s="2"/>
      <c r="D6" s="2"/>
      <c r="E6" s="2"/>
      <c r="F6" s="27" t="s">
        <v>45</v>
      </c>
      <c r="G6" s="2"/>
      <c r="H6" s="2"/>
      <c r="I6" s="3"/>
      <c r="J6" s="49" t="s">
        <v>45</v>
      </c>
      <c r="K6" s="50"/>
    </row>
    <row r="7" spans="1:11" ht="18.75">
      <c r="A7" s="52" t="s">
        <v>56</v>
      </c>
      <c r="B7" s="42" t="s">
        <v>60</v>
      </c>
      <c r="C7" s="43" t="s">
        <v>61</v>
      </c>
      <c r="D7" s="44" t="s">
        <v>63</v>
      </c>
      <c r="E7" s="51" t="s">
        <v>26</v>
      </c>
      <c r="F7" s="51"/>
      <c r="G7" s="44" t="s">
        <v>73</v>
      </c>
      <c r="H7" s="51" t="s">
        <v>26</v>
      </c>
      <c r="I7" s="51"/>
      <c r="J7" s="44" t="s">
        <v>58</v>
      </c>
      <c r="K7" s="45"/>
    </row>
    <row r="8" spans="1:11" ht="63.75" customHeight="1" thickBot="1">
      <c r="A8" s="53"/>
      <c r="B8" s="42"/>
      <c r="C8" s="43"/>
      <c r="D8" s="51"/>
      <c r="E8" s="25" t="s">
        <v>54</v>
      </c>
      <c r="F8" s="25" t="s">
        <v>27</v>
      </c>
      <c r="G8" s="44"/>
      <c r="H8" s="25" t="s">
        <v>54</v>
      </c>
      <c r="I8" s="25" t="s">
        <v>27</v>
      </c>
      <c r="J8" s="44"/>
      <c r="K8" s="46"/>
    </row>
    <row r="9" spans="1:11" ht="18.75">
      <c r="A9" s="29">
        <v>1</v>
      </c>
      <c r="B9" s="25">
        <v>2</v>
      </c>
      <c r="C9" s="26">
        <v>3</v>
      </c>
      <c r="D9" s="26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4">
        <v>11</v>
      </c>
    </row>
    <row r="10" spans="1:11" ht="21" customHeight="1">
      <c r="A10" s="15" t="s">
        <v>78</v>
      </c>
      <c r="B10" s="5" t="s">
        <v>28</v>
      </c>
      <c r="C10" s="6" t="s">
        <v>29</v>
      </c>
      <c r="D10" s="7">
        <f>E10+F10</f>
        <v>811747.5</v>
      </c>
      <c r="E10" s="7">
        <f>E11+E12+E13+E15+E17+E18+E14+E16</f>
        <v>9629</v>
      </c>
      <c r="F10" s="7">
        <f>F11+F12+F13+F15+F17+F18+F14+F16</f>
        <v>802118.5</v>
      </c>
      <c r="G10" s="7">
        <f>H10+I10</f>
        <v>434969.10000000003</v>
      </c>
      <c r="H10" s="7">
        <f>H11+H12+H13+H15+H17+H18+H14+H16</f>
        <v>3937.8</v>
      </c>
      <c r="I10" s="7">
        <f>I11+I12+I13+I15+I17+I18+I14+I16</f>
        <v>431031.30000000005</v>
      </c>
      <c r="J10" s="7">
        <f>G10/D10*100</f>
        <v>53.58428575388283</v>
      </c>
      <c r="K10" s="8"/>
    </row>
    <row r="11" spans="1:11" ht="38.25" customHeight="1">
      <c r="A11" s="13" t="s">
        <v>42</v>
      </c>
      <c r="B11" s="9" t="s">
        <v>28</v>
      </c>
      <c r="C11" s="10" t="s">
        <v>30</v>
      </c>
      <c r="D11" s="11">
        <f aca="true" t="shared" si="0" ref="D11:D39">E11+F11</f>
        <v>1319.9</v>
      </c>
      <c r="E11" s="11"/>
      <c r="F11" s="11">
        <f>1219.9+100</f>
        <v>1319.9</v>
      </c>
      <c r="G11" s="11">
        <f aca="true" t="shared" si="1" ref="G11:G39">H11+I11</f>
        <v>821.7</v>
      </c>
      <c r="H11" s="11"/>
      <c r="I11" s="11">
        <v>821.7</v>
      </c>
      <c r="J11" s="11">
        <f aca="true" t="shared" si="2" ref="J11:J78">G11/D11*100</f>
        <v>62.25471626638382</v>
      </c>
      <c r="K11" s="12"/>
    </row>
    <row r="12" spans="1:11" ht="55.5" customHeight="1">
      <c r="A12" s="13" t="s">
        <v>48</v>
      </c>
      <c r="B12" s="9" t="s">
        <v>28</v>
      </c>
      <c r="C12" s="10" t="s">
        <v>31</v>
      </c>
      <c r="D12" s="11">
        <f t="shared" si="0"/>
        <v>8536.3</v>
      </c>
      <c r="E12" s="11"/>
      <c r="F12" s="11">
        <f>8023.7+512.6</f>
        <v>8536.3</v>
      </c>
      <c r="G12" s="11">
        <f t="shared" si="1"/>
        <v>5420.7</v>
      </c>
      <c r="H12" s="11"/>
      <c r="I12" s="11">
        <v>5420.7</v>
      </c>
      <c r="J12" s="11">
        <f t="shared" si="2"/>
        <v>63.501751344259226</v>
      </c>
      <c r="K12" s="12"/>
    </row>
    <row r="13" spans="1:11" ht="57.75" customHeight="1">
      <c r="A13" s="13" t="s">
        <v>46</v>
      </c>
      <c r="B13" s="9" t="s">
        <v>28</v>
      </c>
      <c r="C13" s="10" t="s">
        <v>32</v>
      </c>
      <c r="D13" s="11">
        <f t="shared" si="0"/>
        <v>244294.5</v>
      </c>
      <c r="E13" s="11"/>
      <c r="F13" s="11">
        <f>227139.8+17154.7</f>
        <v>244294.5</v>
      </c>
      <c r="G13" s="11">
        <f t="shared" si="1"/>
        <v>160386.2</v>
      </c>
      <c r="H13" s="11"/>
      <c r="I13" s="11">
        <v>160386.2</v>
      </c>
      <c r="J13" s="11">
        <f t="shared" si="2"/>
        <v>65.65280839314845</v>
      </c>
      <c r="K13" s="12"/>
    </row>
    <row r="14" spans="1:11" ht="18.75" hidden="1">
      <c r="A14" s="13" t="s">
        <v>52</v>
      </c>
      <c r="B14" s="9" t="s">
        <v>28</v>
      </c>
      <c r="C14" s="10" t="s">
        <v>33</v>
      </c>
      <c r="D14" s="11"/>
      <c r="E14" s="11"/>
      <c r="F14" s="11"/>
      <c r="G14" s="11"/>
      <c r="H14" s="11"/>
      <c r="I14" s="11"/>
      <c r="J14" s="7"/>
      <c r="K14" s="12"/>
    </row>
    <row r="15" spans="1:11" ht="58.5" customHeight="1">
      <c r="A15" s="13" t="s">
        <v>47</v>
      </c>
      <c r="B15" s="9" t="s">
        <v>28</v>
      </c>
      <c r="C15" s="10" t="s">
        <v>34</v>
      </c>
      <c r="D15" s="11">
        <f t="shared" si="0"/>
        <v>48910.8</v>
      </c>
      <c r="E15" s="11"/>
      <c r="F15" s="11">
        <f>45828.9+3081.9</f>
        <v>48910.8</v>
      </c>
      <c r="G15" s="11">
        <f t="shared" si="1"/>
        <v>29214.7</v>
      </c>
      <c r="H15" s="11"/>
      <c r="I15" s="11">
        <v>29214.7</v>
      </c>
      <c r="J15" s="11">
        <f t="shared" si="2"/>
        <v>59.730570753289655</v>
      </c>
      <c r="K15" s="12"/>
    </row>
    <row r="16" spans="1:11" ht="21" customHeight="1">
      <c r="A16" s="13" t="s">
        <v>53</v>
      </c>
      <c r="B16" s="9" t="s">
        <v>28</v>
      </c>
      <c r="C16" s="10" t="s">
        <v>35</v>
      </c>
      <c r="D16" s="11">
        <f t="shared" si="0"/>
        <v>2872.8</v>
      </c>
      <c r="E16" s="11"/>
      <c r="F16" s="11">
        <f>2695+177.8</f>
        <v>2872.8</v>
      </c>
      <c r="G16" s="11">
        <f t="shared" si="1"/>
        <v>1613.5</v>
      </c>
      <c r="H16" s="11"/>
      <c r="I16" s="11">
        <v>1613.5</v>
      </c>
      <c r="J16" s="11">
        <f t="shared" si="2"/>
        <v>56.16471734892787</v>
      </c>
      <c r="K16" s="12"/>
    </row>
    <row r="17" spans="1:11" ht="18" customHeight="1">
      <c r="A17" s="13" t="s">
        <v>0</v>
      </c>
      <c r="B17" s="9" t="s">
        <v>28</v>
      </c>
      <c r="C17" s="10" t="s">
        <v>39</v>
      </c>
      <c r="D17" s="11">
        <f t="shared" si="0"/>
        <v>24871.3</v>
      </c>
      <c r="E17" s="11"/>
      <c r="F17" s="11">
        <f>24871.3</f>
        <v>24871.3</v>
      </c>
      <c r="G17" s="11">
        <f t="shared" si="1"/>
        <v>0</v>
      </c>
      <c r="H17" s="11"/>
      <c r="I17" s="11"/>
      <c r="J17" s="11">
        <f t="shared" si="2"/>
        <v>0</v>
      </c>
      <c r="K17" s="12"/>
    </row>
    <row r="18" spans="1:12" s="17" customFormat="1" ht="20.25" customHeight="1">
      <c r="A18" s="13" t="s">
        <v>1</v>
      </c>
      <c r="B18" s="9" t="s">
        <v>28</v>
      </c>
      <c r="C18" s="19" t="s">
        <v>72</v>
      </c>
      <c r="D18" s="18">
        <f t="shared" si="0"/>
        <v>480941.89999999997</v>
      </c>
      <c r="E18" s="18">
        <v>9629</v>
      </c>
      <c r="F18" s="18">
        <f>468708.5+392.3+1319.3+892.8</f>
        <v>471312.89999999997</v>
      </c>
      <c r="G18" s="18">
        <f t="shared" si="1"/>
        <v>237512.3</v>
      </c>
      <c r="H18" s="18">
        <v>3937.8</v>
      </c>
      <c r="I18" s="18">
        <v>233574.5</v>
      </c>
      <c r="J18" s="18">
        <f>G18/D18*100</f>
        <v>49.384821742501536</v>
      </c>
      <c r="K18" s="16"/>
      <c r="L18" s="31"/>
    </row>
    <row r="19" spans="1:12" s="17" customFormat="1" ht="14.25" customHeight="1">
      <c r="A19" s="13"/>
      <c r="B19" s="9"/>
      <c r="C19" s="19"/>
      <c r="D19" s="18"/>
      <c r="E19" s="18"/>
      <c r="F19" s="18"/>
      <c r="G19" s="18"/>
      <c r="H19" s="18"/>
      <c r="I19" s="18"/>
      <c r="J19" s="18"/>
      <c r="K19" s="16"/>
      <c r="L19" s="31"/>
    </row>
    <row r="20" spans="1:11" ht="38.25" customHeight="1">
      <c r="A20" s="14" t="s">
        <v>86</v>
      </c>
      <c r="B20" s="5" t="s">
        <v>31</v>
      </c>
      <c r="C20" s="6" t="s">
        <v>29</v>
      </c>
      <c r="D20" s="7">
        <f t="shared" si="0"/>
        <v>80916.4</v>
      </c>
      <c r="E20" s="7">
        <f>E21+E23+E24+E22</f>
        <v>26074.9</v>
      </c>
      <c r="F20" s="7">
        <f>F21+F23+F24+F22</f>
        <v>54841.5</v>
      </c>
      <c r="G20" s="7">
        <f>H20+I20</f>
        <v>52408.8</v>
      </c>
      <c r="H20" s="7">
        <f>H21+H23+H24+H22</f>
        <v>18529.9</v>
      </c>
      <c r="I20" s="7">
        <f>I21+I23+I24+I22</f>
        <v>33878.9</v>
      </c>
      <c r="J20" s="7">
        <f t="shared" si="2"/>
        <v>64.76907029971676</v>
      </c>
      <c r="K20" s="8"/>
    </row>
    <row r="21" spans="1:11" ht="19.5" customHeight="1">
      <c r="A21" s="13" t="s">
        <v>2</v>
      </c>
      <c r="B21" s="9" t="s">
        <v>31</v>
      </c>
      <c r="C21" s="10" t="s">
        <v>30</v>
      </c>
      <c r="D21" s="11">
        <f t="shared" si="0"/>
        <v>20890.4</v>
      </c>
      <c r="E21" s="11"/>
      <c r="F21" s="11">
        <f>34390.4-13500</f>
        <v>20890.4</v>
      </c>
      <c r="G21" s="11">
        <f t="shared" si="1"/>
        <v>14598</v>
      </c>
      <c r="H21" s="11"/>
      <c r="I21" s="11">
        <v>14598</v>
      </c>
      <c r="J21" s="11">
        <f t="shared" si="2"/>
        <v>69.87898747750162</v>
      </c>
      <c r="K21" s="12"/>
    </row>
    <row r="22" spans="1:11" ht="19.5" customHeight="1">
      <c r="A22" s="13" t="s">
        <v>64</v>
      </c>
      <c r="B22" s="9" t="s">
        <v>31</v>
      </c>
      <c r="C22" s="10" t="s">
        <v>32</v>
      </c>
      <c r="D22" s="11">
        <f t="shared" si="0"/>
        <v>26074.9</v>
      </c>
      <c r="E22" s="11">
        <v>26074.9</v>
      </c>
      <c r="F22" s="11"/>
      <c r="G22" s="11">
        <f t="shared" si="1"/>
        <v>18529.9</v>
      </c>
      <c r="H22" s="11">
        <v>18529.9</v>
      </c>
      <c r="I22" s="11"/>
      <c r="J22" s="11">
        <f t="shared" si="2"/>
        <v>71.06412680393788</v>
      </c>
      <c r="K22" s="12"/>
    </row>
    <row r="23" spans="1:11" ht="42" customHeight="1">
      <c r="A23" s="13" t="s">
        <v>85</v>
      </c>
      <c r="B23" s="9" t="s">
        <v>31</v>
      </c>
      <c r="C23" s="10" t="s">
        <v>37</v>
      </c>
      <c r="D23" s="11">
        <f>E23+F23</f>
        <v>33090.6</v>
      </c>
      <c r="E23" s="11"/>
      <c r="F23" s="11">
        <v>33090.6</v>
      </c>
      <c r="G23" s="11">
        <f t="shared" si="1"/>
        <v>18923.9</v>
      </c>
      <c r="H23" s="11"/>
      <c r="I23" s="11">
        <v>18923.9</v>
      </c>
      <c r="J23" s="11">
        <f t="shared" si="2"/>
        <v>57.188144065081936</v>
      </c>
      <c r="K23" s="12"/>
    </row>
    <row r="24" spans="1:11" ht="18.75">
      <c r="A24" s="13" t="s">
        <v>43</v>
      </c>
      <c r="B24" s="9" t="s">
        <v>31</v>
      </c>
      <c r="C24" s="10" t="s">
        <v>38</v>
      </c>
      <c r="D24" s="11">
        <f t="shared" si="0"/>
        <v>860.5</v>
      </c>
      <c r="E24" s="11"/>
      <c r="F24" s="11">
        <v>860.5</v>
      </c>
      <c r="G24" s="11">
        <f t="shared" si="1"/>
        <v>357</v>
      </c>
      <c r="H24" s="11"/>
      <c r="I24" s="11">
        <v>357</v>
      </c>
      <c r="J24" s="11">
        <f t="shared" si="2"/>
        <v>41.48750726321906</v>
      </c>
      <c r="K24" s="12"/>
    </row>
    <row r="25" spans="1:11" ht="9" customHeight="1">
      <c r="A25" s="13"/>
      <c r="B25" s="9"/>
      <c r="C25" s="10"/>
      <c r="D25" s="11"/>
      <c r="E25" s="11"/>
      <c r="F25" s="11"/>
      <c r="G25" s="11"/>
      <c r="H25" s="11"/>
      <c r="I25" s="11"/>
      <c r="J25" s="7"/>
      <c r="K25" s="12"/>
    </row>
    <row r="26" spans="1:11" ht="18.75">
      <c r="A26" s="14" t="s">
        <v>3</v>
      </c>
      <c r="B26" s="5" t="s">
        <v>32</v>
      </c>
      <c r="C26" s="6" t="s">
        <v>29</v>
      </c>
      <c r="D26" s="7">
        <f t="shared" si="0"/>
        <v>484504.29999999993</v>
      </c>
      <c r="E26" s="7">
        <f>E28+E29+E30</f>
        <v>206.4</v>
      </c>
      <c r="F26" s="7">
        <f>F28+F29+F30+F27</f>
        <v>484297.8999999999</v>
      </c>
      <c r="G26" s="7">
        <f>H26+I26</f>
        <v>347351.39999999997</v>
      </c>
      <c r="H26" s="7">
        <f>H28+H29+H30</f>
        <v>147.5</v>
      </c>
      <c r="I26" s="7">
        <f>I28+I29+I30+I27</f>
        <v>347203.89999999997</v>
      </c>
      <c r="J26" s="7">
        <f t="shared" si="2"/>
        <v>71.69211914115107</v>
      </c>
      <c r="K26" s="8"/>
    </row>
    <row r="27" spans="1:11" ht="18.75">
      <c r="A27" s="24" t="s">
        <v>87</v>
      </c>
      <c r="B27" s="9" t="s">
        <v>32</v>
      </c>
      <c r="C27" s="10" t="s">
        <v>34</v>
      </c>
      <c r="D27" s="11">
        <f>E27+F27</f>
        <v>3700</v>
      </c>
      <c r="E27" s="11"/>
      <c r="F27" s="11">
        <v>3700</v>
      </c>
      <c r="G27" s="11">
        <f>H27+I27</f>
        <v>0</v>
      </c>
      <c r="H27" s="11"/>
      <c r="I27" s="11">
        <v>0</v>
      </c>
      <c r="J27" s="11">
        <f t="shared" si="2"/>
        <v>0</v>
      </c>
      <c r="K27" s="12"/>
    </row>
    <row r="28" spans="1:11" ht="18.75">
      <c r="A28" s="13" t="s">
        <v>4</v>
      </c>
      <c r="B28" s="9" t="s">
        <v>32</v>
      </c>
      <c r="C28" s="10" t="s">
        <v>36</v>
      </c>
      <c r="D28" s="11">
        <f t="shared" si="0"/>
        <v>265512.19999999995</v>
      </c>
      <c r="E28" s="11">
        <v>205</v>
      </c>
      <c r="F28" s="11">
        <f>264379.6+927.6</f>
        <v>265307.19999999995</v>
      </c>
      <c r="G28" s="11">
        <f t="shared" si="1"/>
        <v>183635.8</v>
      </c>
      <c r="H28" s="11">
        <v>147.5</v>
      </c>
      <c r="I28" s="11">
        <v>183488.3</v>
      </c>
      <c r="J28" s="11">
        <f>G28/D28*100</f>
        <v>69.16284826083321</v>
      </c>
      <c r="K28" s="12"/>
    </row>
    <row r="29" spans="1:11" ht="18.75">
      <c r="A29" s="13" t="s">
        <v>88</v>
      </c>
      <c r="B29" s="9" t="s">
        <v>32</v>
      </c>
      <c r="C29" s="10" t="s">
        <v>37</v>
      </c>
      <c r="D29" s="11">
        <f t="shared" si="0"/>
        <v>176664.6</v>
      </c>
      <c r="E29" s="11"/>
      <c r="F29" s="11">
        <v>176664.6</v>
      </c>
      <c r="G29" s="11">
        <f t="shared" si="1"/>
        <v>142056.4</v>
      </c>
      <c r="H29" s="11"/>
      <c r="I29" s="11">
        <v>142056.4</v>
      </c>
      <c r="J29" s="11">
        <f>G29/D29*100</f>
        <v>80.41022366676742</v>
      </c>
      <c r="K29" s="12"/>
    </row>
    <row r="30" spans="1:11" ht="20.25" customHeight="1">
      <c r="A30" s="13" t="s">
        <v>5</v>
      </c>
      <c r="B30" s="9" t="s">
        <v>32</v>
      </c>
      <c r="C30" s="10" t="s">
        <v>40</v>
      </c>
      <c r="D30" s="11">
        <f t="shared" si="0"/>
        <v>38627.5</v>
      </c>
      <c r="E30" s="11">
        <v>1.4</v>
      </c>
      <c r="F30" s="11">
        <f>38235.6+390.5</f>
        <v>38626.1</v>
      </c>
      <c r="G30" s="11">
        <f t="shared" si="1"/>
        <v>21659.2</v>
      </c>
      <c r="H30" s="11"/>
      <c r="I30" s="11">
        <v>21659.2</v>
      </c>
      <c r="J30" s="11">
        <f t="shared" si="2"/>
        <v>56.07196945181542</v>
      </c>
      <c r="K30" s="12"/>
    </row>
    <row r="31" spans="1:11" ht="15" customHeight="1">
      <c r="A31" s="13"/>
      <c r="B31" s="9"/>
      <c r="C31" s="10"/>
      <c r="D31" s="11"/>
      <c r="E31" s="11"/>
      <c r="F31" s="11"/>
      <c r="G31" s="11"/>
      <c r="H31" s="11"/>
      <c r="I31" s="11"/>
      <c r="J31" s="11"/>
      <c r="K31" s="12"/>
    </row>
    <row r="32" spans="1:11" ht="18.75">
      <c r="A32" s="14" t="s">
        <v>6</v>
      </c>
      <c r="B32" s="5" t="s">
        <v>33</v>
      </c>
      <c r="C32" s="6" t="s">
        <v>29</v>
      </c>
      <c r="D32" s="7">
        <f t="shared" si="0"/>
        <v>2123416.9</v>
      </c>
      <c r="E32" s="7"/>
      <c r="F32" s="7">
        <f>F33+F34+F35+F36</f>
        <v>2123416.9</v>
      </c>
      <c r="G32" s="7">
        <f>H32+I32</f>
        <v>1121375.9000000001</v>
      </c>
      <c r="H32" s="7"/>
      <c r="I32" s="7">
        <f>I33+I34+I35+I36</f>
        <v>1121375.9000000001</v>
      </c>
      <c r="J32" s="7">
        <f t="shared" si="2"/>
        <v>52.809973397122356</v>
      </c>
      <c r="K32" s="8"/>
    </row>
    <row r="33" spans="1:11" ht="18.75">
      <c r="A33" s="13" t="s">
        <v>7</v>
      </c>
      <c r="B33" s="9" t="s">
        <v>33</v>
      </c>
      <c r="C33" s="10" t="s">
        <v>28</v>
      </c>
      <c r="D33" s="11">
        <f>E33+F33</f>
        <v>523523.80000000005</v>
      </c>
      <c r="E33" s="11"/>
      <c r="F33" s="11">
        <f>325131.3+11279.4+187113.1</f>
        <v>523523.80000000005</v>
      </c>
      <c r="G33" s="11">
        <f t="shared" si="1"/>
        <v>152890.5</v>
      </c>
      <c r="H33" s="11"/>
      <c r="I33" s="11">
        <v>152890.5</v>
      </c>
      <c r="J33" s="11">
        <f t="shared" si="2"/>
        <v>29.204116412663566</v>
      </c>
      <c r="K33" s="12"/>
    </row>
    <row r="34" spans="1:11" ht="21" customHeight="1">
      <c r="A34" s="13" t="s">
        <v>8</v>
      </c>
      <c r="B34" s="9" t="s">
        <v>33</v>
      </c>
      <c r="C34" s="10" t="s">
        <v>30</v>
      </c>
      <c r="D34" s="11">
        <f t="shared" si="0"/>
        <v>515062.7</v>
      </c>
      <c r="E34" s="11"/>
      <c r="F34" s="11">
        <f>484155.9+30906.8</f>
        <v>515062.7</v>
      </c>
      <c r="G34" s="11">
        <f t="shared" si="1"/>
        <v>403090</v>
      </c>
      <c r="H34" s="11"/>
      <c r="I34" s="11">
        <v>403090</v>
      </c>
      <c r="J34" s="11">
        <f t="shared" si="2"/>
        <v>78.26037490192942</v>
      </c>
      <c r="K34" s="12"/>
    </row>
    <row r="35" spans="1:11" ht="18.75">
      <c r="A35" s="30" t="s">
        <v>9</v>
      </c>
      <c r="B35" s="9" t="s">
        <v>33</v>
      </c>
      <c r="C35" s="10" t="s">
        <v>31</v>
      </c>
      <c r="D35" s="11">
        <f t="shared" si="0"/>
        <v>1005598.6</v>
      </c>
      <c r="E35" s="11"/>
      <c r="F35" s="11">
        <f>982013+23585.6</f>
        <v>1005598.6</v>
      </c>
      <c r="G35" s="11">
        <f t="shared" si="1"/>
        <v>529924.1</v>
      </c>
      <c r="H35" s="11"/>
      <c r="I35" s="11">
        <v>529924.1</v>
      </c>
      <c r="J35" s="11">
        <f t="shared" si="2"/>
        <v>52.6973784569708</v>
      </c>
      <c r="K35" s="12"/>
    </row>
    <row r="36" spans="1:11" ht="19.5" customHeight="1">
      <c r="A36" s="13" t="s">
        <v>10</v>
      </c>
      <c r="B36" s="9" t="s">
        <v>33</v>
      </c>
      <c r="C36" s="10" t="s">
        <v>33</v>
      </c>
      <c r="D36" s="11">
        <f>E36+F36</f>
        <v>79231.79999999999</v>
      </c>
      <c r="E36" s="11"/>
      <c r="F36" s="11">
        <f>76436.9+2794.9</f>
        <v>79231.79999999999</v>
      </c>
      <c r="G36" s="11">
        <f t="shared" si="1"/>
        <v>35471.3</v>
      </c>
      <c r="H36" s="11"/>
      <c r="I36" s="11">
        <v>35471.3</v>
      </c>
      <c r="J36" s="11">
        <f t="shared" si="2"/>
        <v>44.769019509843275</v>
      </c>
      <c r="K36" s="12"/>
    </row>
    <row r="37" spans="1:11" ht="12" customHeight="1">
      <c r="A37" s="13"/>
      <c r="B37" s="9"/>
      <c r="C37" s="10"/>
      <c r="D37" s="11"/>
      <c r="E37" s="11"/>
      <c r="F37" s="11"/>
      <c r="G37" s="11"/>
      <c r="H37" s="11"/>
      <c r="I37" s="11"/>
      <c r="J37" s="7"/>
      <c r="K37" s="12"/>
    </row>
    <row r="38" spans="1:11" ht="18.75">
      <c r="A38" s="15" t="s">
        <v>11</v>
      </c>
      <c r="B38" s="5" t="s">
        <v>34</v>
      </c>
      <c r="C38" s="6" t="s">
        <v>29</v>
      </c>
      <c r="D38" s="7">
        <f t="shared" si="0"/>
        <v>15771</v>
      </c>
      <c r="E38" s="7"/>
      <c r="F38" s="7">
        <f>F40+F39</f>
        <v>15771</v>
      </c>
      <c r="G38" s="7">
        <f t="shared" si="1"/>
        <v>10013.4</v>
      </c>
      <c r="H38" s="7"/>
      <c r="I38" s="7">
        <f>I40+I39</f>
        <v>10013.4</v>
      </c>
      <c r="J38" s="7">
        <f t="shared" si="2"/>
        <v>63.49248620886437</v>
      </c>
      <c r="K38" s="8"/>
    </row>
    <row r="39" spans="1:11" ht="19.5" customHeight="1">
      <c r="A39" s="13" t="s">
        <v>57</v>
      </c>
      <c r="B39" s="9" t="s">
        <v>34</v>
      </c>
      <c r="C39" s="10" t="s">
        <v>30</v>
      </c>
      <c r="D39" s="11">
        <f t="shared" si="0"/>
        <v>648</v>
      </c>
      <c r="E39" s="11"/>
      <c r="F39" s="11">
        <v>648</v>
      </c>
      <c r="G39" s="11">
        <f t="shared" si="1"/>
        <v>419.6</v>
      </c>
      <c r="H39" s="11"/>
      <c r="I39" s="11">
        <v>419.6</v>
      </c>
      <c r="J39" s="11">
        <f t="shared" si="2"/>
        <v>64.75308641975309</v>
      </c>
      <c r="K39" s="8"/>
    </row>
    <row r="40" spans="1:11" ht="37.5">
      <c r="A40" s="13" t="s">
        <v>41</v>
      </c>
      <c r="B40" s="9" t="s">
        <v>34</v>
      </c>
      <c r="C40" s="10" t="s">
        <v>31</v>
      </c>
      <c r="D40" s="11">
        <f aca="true" t="shared" si="3" ref="D40:D62">E40+F40</f>
        <v>15123</v>
      </c>
      <c r="E40" s="11"/>
      <c r="F40" s="11">
        <v>15123</v>
      </c>
      <c r="G40" s="11">
        <f aca="true" t="shared" si="4" ref="G40:G64">H40+I40</f>
        <v>9593.8</v>
      </c>
      <c r="H40" s="11"/>
      <c r="I40" s="11">
        <v>9593.8</v>
      </c>
      <c r="J40" s="11">
        <f t="shared" si="2"/>
        <v>63.43847120280367</v>
      </c>
      <c r="K40" s="12"/>
    </row>
    <row r="41" spans="1:11" ht="24" customHeight="1">
      <c r="A41" s="13"/>
      <c r="B41" s="9"/>
      <c r="C41" s="10"/>
      <c r="D41" s="11"/>
      <c r="E41" s="11"/>
      <c r="F41" s="11"/>
      <c r="G41" s="11"/>
      <c r="H41" s="11"/>
      <c r="I41" s="11"/>
      <c r="J41" s="7"/>
      <c r="K41" s="12"/>
    </row>
    <row r="42" spans="1:11" ht="18.75">
      <c r="A42" s="15" t="s">
        <v>12</v>
      </c>
      <c r="B42" s="5" t="s">
        <v>35</v>
      </c>
      <c r="C42" s="6" t="s">
        <v>29</v>
      </c>
      <c r="D42" s="7">
        <f t="shared" si="3"/>
        <v>4121489.6000000006</v>
      </c>
      <c r="E42" s="7">
        <f>E43+E44+E45+E46+E47</f>
        <v>1273776.7000000002</v>
      </c>
      <c r="F42" s="7">
        <f>F43+F44+F45+F46+F47</f>
        <v>2847712.9000000004</v>
      </c>
      <c r="G42" s="7">
        <f t="shared" si="4"/>
        <v>2563149.4</v>
      </c>
      <c r="H42" s="7">
        <f>H43+H44+H45+H46+H47</f>
        <v>835030.4</v>
      </c>
      <c r="I42" s="7">
        <f>I43+I44+I45+I46+I47</f>
        <v>1728119</v>
      </c>
      <c r="J42" s="7">
        <f t="shared" si="2"/>
        <v>62.18987911555083</v>
      </c>
      <c r="K42" s="8"/>
    </row>
    <row r="43" spans="1:11" ht="24" customHeight="1">
      <c r="A43" s="13" t="s">
        <v>13</v>
      </c>
      <c r="B43" s="9" t="s">
        <v>35</v>
      </c>
      <c r="C43" s="10" t="s">
        <v>28</v>
      </c>
      <c r="D43" s="11">
        <f t="shared" si="3"/>
        <v>1448536</v>
      </c>
      <c r="E43" s="11">
        <v>1937</v>
      </c>
      <c r="F43" s="11">
        <f>1420199+26400</f>
        <v>1446599</v>
      </c>
      <c r="G43" s="11">
        <f t="shared" si="4"/>
        <v>820490</v>
      </c>
      <c r="H43" s="11">
        <v>1055.3</v>
      </c>
      <c r="I43" s="11">
        <v>819434.7</v>
      </c>
      <c r="J43" s="11">
        <f t="shared" si="2"/>
        <v>56.64270684332319</v>
      </c>
      <c r="K43" s="12"/>
    </row>
    <row r="44" spans="1:11" ht="18.75">
      <c r="A44" s="13" t="s">
        <v>14</v>
      </c>
      <c r="B44" s="9" t="s">
        <v>35</v>
      </c>
      <c r="C44" s="10" t="s">
        <v>30</v>
      </c>
      <c r="D44" s="11">
        <f t="shared" si="3"/>
        <v>2148500.7</v>
      </c>
      <c r="E44" s="11">
        <v>1258531.1</v>
      </c>
      <c r="F44" s="11">
        <f>888948.6+1021</f>
        <v>889969.6</v>
      </c>
      <c r="G44" s="11">
        <f t="shared" si="4"/>
        <v>1388413.4</v>
      </c>
      <c r="H44" s="11">
        <v>825900.2</v>
      </c>
      <c r="I44" s="11">
        <v>562513.2</v>
      </c>
      <c r="J44" s="11">
        <f t="shared" si="2"/>
        <v>64.62243181954746</v>
      </c>
      <c r="K44" s="12"/>
    </row>
    <row r="45" spans="1:11" ht="39" customHeight="1">
      <c r="A45" s="13" t="s">
        <v>15</v>
      </c>
      <c r="B45" s="9" t="s">
        <v>35</v>
      </c>
      <c r="C45" s="10" t="s">
        <v>33</v>
      </c>
      <c r="D45" s="11">
        <f t="shared" si="3"/>
        <v>1536</v>
      </c>
      <c r="E45" s="11"/>
      <c r="F45" s="11">
        <v>1536</v>
      </c>
      <c r="G45" s="11">
        <f t="shared" si="4"/>
        <v>639.1</v>
      </c>
      <c r="H45" s="11"/>
      <c r="I45" s="11">
        <v>639.1</v>
      </c>
      <c r="J45" s="11">
        <f t="shared" si="2"/>
        <v>41.608072916666664</v>
      </c>
      <c r="K45" s="12"/>
    </row>
    <row r="46" spans="1:11" ht="18.75">
      <c r="A46" s="13" t="s">
        <v>16</v>
      </c>
      <c r="B46" s="9" t="s">
        <v>35</v>
      </c>
      <c r="C46" s="10" t="s">
        <v>35</v>
      </c>
      <c r="D46" s="11">
        <f t="shared" si="3"/>
        <v>74779.7</v>
      </c>
      <c r="E46" s="11"/>
      <c r="F46" s="11">
        <v>74779.7</v>
      </c>
      <c r="G46" s="11">
        <f t="shared" si="4"/>
        <v>66292</v>
      </c>
      <c r="H46" s="11"/>
      <c r="I46" s="11">
        <v>66292</v>
      </c>
      <c r="J46" s="11">
        <f t="shared" si="2"/>
        <v>88.64972713182856</v>
      </c>
      <c r="K46" s="12"/>
    </row>
    <row r="47" spans="1:11" ht="24" customHeight="1">
      <c r="A47" s="13" t="s">
        <v>17</v>
      </c>
      <c r="B47" s="9" t="s">
        <v>35</v>
      </c>
      <c r="C47" s="10" t="s">
        <v>37</v>
      </c>
      <c r="D47" s="11">
        <f t="shared" si="3"/>
        <v>448137.19999999995</v>
      </c>
      <c r="E47" s="11">
        <v>13308.6</v>
      </c>
      <c r="F47" s="11">
        <f>432679.3+3042.1-892.8</f>
        <v>434828.6</v>
      </c>
      <c r="G47" s="11">
        <f t="shared" si="4"/>
        <v>287314.9</v>
      </c>
      <c r="H47" s="11">
        <v>8074.9</v>
      </c>
      <c r="I47" s="11">
        <v>279240</v>
      </c>
      <c r="J47" s="11">
        <f t="shared" si="2"/>
        <v>64.113155524692</v>
      </c>
      <c r="K47" s="12"/>
    </row>
    <row r="48" spans="1:11" ht="26.25" customHeight="1">
      <c r="A48" s="13"/>
      <c r="B48" s="9"/>
      <c r="C48" s="10"/>
      <c r="D48" s="11"/>
      <c r="E48" s="11"/>
      <c r="F48" s="11"/>
      <c r="G48" s="11"/>
      <c r="H48" s="11"/>
      <c r="I48" s="11"/>
      <c r="J48" s="11"/>
      <c r="K48" s="12"/>
    </row>
    <row r="49" spans="1:11" ht="19.5" customHeight="1">
      <c r="A49" s="15" t="s">
        <v>89</v>
      </c>
      <c r="B49" s="5" t="s">
        <v>36</v>
      </c>
      <c r="C49" s="6" t="s">
        <v>29</v>
      </c>
      <c r="D49" s="7">
        <f>E49+F49</f>
        <v>172421.3</v>
      </c>
      <c r="E49" s="7"/>
      <c r="F49" s="7">
        <f>F50+F51</f>
        <v>172421.3</v>
      </c>
      <c r="G49" s="7">
        <f t="shared" si="4"/>
        <v>119215.4</v>
      </c>
      <c r="H49" s="7"/>
      <c r="I49" s="7">
        <f>I50+I51</f>
        <v>119215.4</v>
      </c>
      <c r="J49" s="7">
        <f t="shared" si="2"/>
        <v>69.14192156073524</v>
      </c>
      <c r="K49" s="8"/>
    </row>
    <row r="50" spans="1:11" ht="20.25" customHeight="1">
      <c r="A50" s="13" t="s">
        <v>18</v>
      </c>
      <c r="B50" s="9" t="s">
        <v>36</v>
      </c>
      <c r="C50" s="10" t="s">
        <v>28</v>
      </c>
      <c r="D50" s="11">
        <f t="shared" si="3"/>
        <v>136912.4</v>
      </c>
      <c r="E50" s="11"/>
      <c r="F50" s="11">
        <f>137441.8-529.4</f>
        <v>136912.4</v>
      </c>
      <c r="G50" s="11">
        <f t="shared" si="4"/>
        <v>93698.9</v>
      </c>
      <c r="H50" s="11"/>
      <c r="I50" s="11">
        <v>93698.9</v>
      </c>
      <c r="J50" s="11">
        <f t="shared" si="2"/>
        <v>68.43711745612524</v>
      </c>
      <c r="K50" s="12"/>
    </row>
    <row r="51" spans="1:11" ht="21" customHeight="1">
      <c r="A51" s="13" t="s">
        <v>90</v>
      </c>
      <c r="B51" s="9" t="s">
        <v>36</v>
      </c>
      <c r="C51" s="10" t="s">
        <v>32</v>
      </c>
      <c r="D51" s="11">
        <f t="shared" si="3"/>
        <v>35508.9</v>
      </c>
      <c r="E51" s="11"/>
      <c r="F51" s="11">
        <f>35204.3+304.6</f>
        <v>35508.9</v>
      </c>
      <c r="G51" s="11">
        <f t="shared" si="4"/>
        <v>25516.5</v>
      </c>
      <c r="H51" s="11"/>
      <c r="I51" s="11">
        <v>25516.5</v>
      </c>
      <c r="J51" s="11">
        <f t="shared" si="2"/>
        <v>71.8594493211561</v>
      </c>
      <c r="K51" s="12"/>
    </row>
    <row r="52" spans="1:11" ht="33.75" customHeight="1">
      <c r="A52" s="13"/>
      <c r="B52" s="9"/>
      <c r="C52" s="10"/>
      <c r="D52" s="11"/>
      <c r="E52" s="11"/>
      <c r="F52" s="11"/>
      <c r="G52" s="11"/>
      <c r="H52" s="11"/>
      <c r="I52" s="11"/>
      <c r="J52" s="7"/>
      <c r="K52" s="12"/>
    </row>
    <row r="53" spans="1:11" ht="23.25" customHeight="1">
      <c r="A53" s="15" t="s">
        <v>65</v>
      </c>
      <c r="B53" s="5" t="s">
        <v>37</v>
      </c>
      <c r="C53" s="6" t="s">
        <v>29</v>
      </c>
      <c r="D53" s="7">
        <f t="shared" si="3"/>
        <v>1471781.5999999999</v>
      </c>
      <c r="E53" s="7">
        <f>E54+E55+E56+E58+E57</f>
        <v>92926.2</v>
      </c>
      <c r="F53" s="7">
        <f>F54+F55+F56+F58</f>
        <v>1378855.4</v>
      </c>
      <c r="G53" s="7">
        <f t="shared" si="4"/>
        <v>923535.3</v>
      </c>
      <c r="H53" s="7">
        <f>H54+H55+H56+H58+H57</f>
        <v>60318.9</v>
      </c>
      <c r="I53" s="7">
        <f>I54+I55+I56+I58</f>
        <v>863216.4</v>
      </c>
      <c r="J53" s="7">
        <f t="shared" si="2"/>
        <v>62.74947995001433</v>
      </c>
      <c r="K53" s="8"/>
    </row>
    <row r="54" spans="1:11" ht="18.75">
      <c r="A54" s="13" t="s">
        <v>19</v>
      </c>
      <c r="B54" s="9" t="s">
        <v>37</v>
      </c>
      <c r="C54" s="10" t="s">
        <v>28</v>
      </c>
      <c r="D54" s="11">
        <f t="shared" si="3"/>
        <v>777298</v>
      </c>
      <c r="E54" s="11">
        <v>87109.2</v>
      </c>
      <c r="F54" s="11">
        <f>691042.8-854</f>
        <v>690188.8</v>
      </c>
      <c r="G54" s="11">
        <f t="shared" si="4"/>
        <v>451106.80000000005</v>
      </c>
      <c r="H54" s="11">
        <v>56583.9</v>
      </c>
      <c r="I54" s="11">
        <v>394522.9</v>
      </c>
      <c r="J54" s="11">
        <f t="shared" si="2"/>
        <v>58.03524516980618</v>
      </c>
      <c r="K54" s="12"/>
    </row>
    <row r="55" spans="1:11" ht="18.75">
      <c r="A55" s="13" t="s">
        <v>20</v>
      </c>
      <c r="B55" s="9" t="s">
        <v>37</v>
      </c>
      <c r="C55" s="10" t="s">
        <v>30</v>
      </c>
      <c r="D55" s="11">
        <f t="shared" si="3"/>
        <v>233790.7</v>
      </c>
      <c r="E55" s="11"/>
      <c r="F55" s="11">
        <f>232692+1098.7</f>
        <v>233790.7</v>
      </c>
      <c r="G55" s="11">
        <f t="shared" si="4"/>
        <v>184303.9</v>
      </c>
      <c r="H55" s="11"/>
      <c r="I55" s="11">
        <v>184303.9</v>
      </c>
      <c r="J55" s="11">
        <f t="shared" si="2"/>
        <v>78.8328620428443</v>
      </c>
      <c r="K55" s="12"/>
    </row>
    <row r="56" spans="1:11" ht="18.75">
      <c r="A56" s="13" t="s">
        <v>21</v>
      </c>
      <c r="B56" s="9" t="s">
        <v>37</v>
      </c>
      <c r="C56" s="10" t="s">
        <v>32</v>
      </c>
      <c r="D56" s="11">
        <f t="shared" si="3"/>
        <v>401644.4</v>
      </c>
      <c r="E56" s="11"/>
      <c r="F56" s="11">
        <v>401644.4</v>
      </c>
      <c r="G56" s="11">
        <f t="shared" si="4"/>
        <v>261008.9</v>
      </c>
      <c r="H56" s="11"/>
      <c r="I56" s="11">
        <v>261008.9</v>
      </c>
      <c r="J56" s="11">
        <f t="shared" si="2"/>
        <v>64.98507137159139</v>
      </c>
      <c r="K56" s="12"/>
    </row>
    <row r="57" spans="1:11" ht="38.25" customHeight="1">
      <c r="A57" s="13" t="s">
        <v>50</v>
      </c>
      <c r="B57" s="9" t="s">
        <v>37</v>
      </c>
      <c r="C57" s="10" t="s">
        <v>34</v>
      </c>
      <c r="D57" s="11">
        <f t="shared" si="3"/>
        <v>5817</v>
      </c>
      <c r="E57" s="11">
        <v>5817</v>
      </c>
      <c r="F57" s="11"/>
      <c r="G57" s="11">
        <f t="shared" si="4"/>
        <v>3735</v>
      </c>
      <c r="H57" s="11">
        <v>3735</v>
      </c>
      <c r="I57" s="11"/>
      <c r="J57" s="11">
        <f t="shared" si="2"/>
        <v>64.20835482207323</v>
      </c>
      <c r="K57" s="12"/>
    </row>
    <row r="58" spans="1:11" ht="18.75" customHeight="1">
      <c r="A58" s="13" t="s">
        <v>91</v>
      </c>
      <c r="B58" s="9" t="s">
        <v>37</v>
      </c>
      <c r="C58" s="10" t="s">
        <v>37</v>
      </c>
      <c r="D58" s="11">
        <f t="shared" si="3"/>
        <v>53231.5</v>
      </c>
      <c r="E58" s="11"/>
      <c r="F58" s="11">
        <f>52164.4+1067.1</f>
        <v>53231.5</v>
      </c>
      <c r="G58" s="11">
        <f t="shared" si="4"/>
        <v>23380.7</v>
      </c>
      <c r="H58" s="11"/>
      <c r="I58" s="11">
        <v>23380.7</v>
      </c>
      <c r="J58" s="11">
        <f t="shared" si="2"/>
        <v>43.92267736208824</v>
      </c>
      <c r="K58" s="12"/>
    </row>
    <row r="59" spans="1:11" ht="12.75" customHeight="1">
      <c r="A59" s="13"/>
      <c r="B59" s="9"/>
      <c r="C59" s="10"/>
      <c r="D59" s="11"/>
      <c r="E59" s="11"/>
      <c r="F59" s="11"/>
      <c r="G59" s="11"/>
      <c r="H59" s="11"/>
      <c r="I59" s="11"/>
      <c r="J59" s="7"/>
      <c r="K59" s="12"/>
    </row>
    <row r="60" spans="1:11" ht="18.75">
      <c r="A60" s="15" t="s">
        <v>22</v>
      </c>
      <c r="B60" s="5" t="s">
        <v>38</v>
      </c>
      <c r="C60" s="6" t="s">
        <v>29</v>
      </c>
      <c r="D60" s="7">
        <f t="shared" si="3"/>
        <v>466166.69999999995</v>
      </c>
      <c r="E60" s="7">
        <f>E61+E62+E63+E64</f>
        <v>298415.1</v>
      </c>
      <c r="F60" s="7">
        <f>F61+F62+F63+F64</f>
        <v>167751.6</v>
      </c>
      <c r="G60" s="7">
        <f t="shared" si="4"/>
        <v>328431.7</v>
      </c>
      <c r="H60" s="7">
        <f>H61+H62+H63+H64</f>
        <v>227811</v>
      </c>
      <c r="I60" s="7">
        <f>I61+I62+I63+I64</f>
        <v>100620.7</v>
      </c>
      <c r="J60" s="7">
        <f t="shared" si="2"/>
        <v>70.45370250599197</v>
      </c>
      <c r="K60" s="8"/>
    </row>
    <row r="61" spans="1:11" ht="22.5" customHeight="1">
      <c r="A61" s="13" t="s">
        <v>23</v>
      </c>
      <c r="B61" s="9" t="s">
        <v>38</v>
      </c>
      <c r="C61" s="10" t="s">
        <v>28</v>
      </c>
      <c r="D61" s="11">
        <f t="shared" si="3"/>
        <v>7888</v>
      </c>
      <c r="E61" s="11"/>
      <c r="F61" s="11">
        <v>7888</v>
      </c>
      <c r="G61" s="11">
        <f t="shared" si="4"/>
        <v>5814.8</v>
      </c>
      <c r="H61" s="11"/>
      <c r="I61" s="11">
        <v>5814.8</v>
      </c>
      <c r="J61" s="11">
        <f t="shared" si="2"/>
        <v>73.71703853955376</v>
      </c>
      <c r="K61" s="12"/>
    </row>
    <row r="62" spans="1:11" ht="18.75">
      <c r="A62" s="13" t="s">
        <v>24</v>
      </c>
      <c r="B62" s="20" t="s">
        <v>38</v>
      </c>
      <c r="C62" s="21" t="s">
        <v>31</v>
      </c>
      <c r="D62" s="22">
        <f t="shared" si="3"/>
        <v>291225.69999999995</v>
      </c>
      <c r="E62" s="22">
        <v>139018.3</v>
      </c>
      <c r="F62" s="22">
        <f>160507.4-8300</f>
        <v>152207.4</v>
      </c>
      <c r="G62" s="22">
        <f t="shared" si="4"/>
        <v>207892</v>
      </c>
      <c r="H62" s="22">
        <v>118480.1</v>
      </c>
      <c r="I62" s="22">
        <v>89411.9</v>
      </c>
      <c r="J62" s="22">
        <f t="shared" si="2"/>
        <v>71.38518338182381</v>
      </c>
      <c r="K62" s="12"/>
    </row>
    <row r="63" spans="1:11" ht="18.75">
      <c r="A63" s="30" t="s">
        <v>49</v>
      </c>
      <c r="B63" s="20" t="s">
        <v>38</v>
      </c>
      <c r="C63" s="21" t="s">
        <v>32</v>
      </c>
      <c r="D63" s="22">
        <f>E63+F63</f>
        <v>159396.8</v>
      </c>
      <c r="E63" s="22">
        <v>159396.8</v>
      </c>
      <c r="F63" s="22"/>
      <c r="G63" s="22">
        <f t="shared" si="4"/>
        <v>109330.9</v>
      </c>
      <c r="H63" s="22">
        <v>109330.9</v>
      </c>
      <c r="I63" s="22"/>
      <c r="J63" s="22">
        <f t="shared" si="2"/>
        <v>68.59039830159702</v>
      </c>
      <c r="K63" s="12"/>
    </row>
    <row r="64" spans="1:11" ht="20.25" customHeight="1">
      <c r="A64" s="13" t="s">
        <v>25</v>
      </c>
      <c r="B64" s="9" t="s">
        <v>38</v>
      </c>
      <c r="C64" s="10" t="s">
        <v>34</v>
      </c>
      <c r="D64" s="11">
        <f>E64+F64</f>
        <v>7656.200000000001</v>
      </c>
      <c r="E64" s="11"/>
      <c r="F64" s="11">
        <f>7419.1+237.1</f>
        <v>7656.200000000001</v>
      </c>
      <c r="G64" s="11">
        <f t="shared" si="4"/>
        <v>5394</v>
      </c>
      <c r="H64" s="11"/>
      <c r="I64" s="11">
        <v>5394</v>
      </c>
      <c r="J64" s="11">
        <f t="shared" si="2"/>
        <v>70.45270499725711</v>
      </c>
      <c r="K64" s="12"/>
    </row>
    <row r="65" spans="1:11" ht="13.5" customHeight="1">
      <c r="A65" s="13"/>
      <c r="B65" s="9"/>
      <c r="C65" s="10"/>
      <c r="D65" s="11"/>
      <c r="E65" s="11"/>
      <c r="F65" s="11"/>
      <c r="G65" s="11"/>
      <c r="H65" s="11"/>
      <c r="I65" s="11"/>
      <c r="J65" s="11"/>
      <c r="K65" s="12"/>
    </row>
    <row r="66" spans="1:12" s="23" customFormat="1" ht="18.75" customHeight="1">
      <c r="A66" s="15" t="s">
        <v>66</v>
      </c>
      <c r="B66" s="5" t="s">
        <v>39</v>
      </c>
      <c r="C66" s="6" t="s">
        <v>29</v>
      </c>
      <c r="D66" s="7">
        <f aca="true" t="shared" si="5" ref="D66:D76">E66+F66</f>
        <v>14578.5</v>
      </c>
      <c r="E66" s="7"/>
      <c r="F66" s="7">
        <f>F67+F68+F69+F70</f>
        <v>14578.5</v>
      </c>
      <c r="G66" s="7">
        <f>H66+I66</f>
        <v>9310.4</v>
      </c>
      <c r="H66" s="7"/>
      <c r="I66" s="7">
        <f>I67+I68+I69+I70</f>
        <v>9310.4</v>
      </c>
      <c r="J66" s="7">
        <f t="shared" si="2"/>
        <v>63.86390918132867</v>
      </c>
      <c r="K66" s="8"/>
      <c r="L66" s="33"/>
    </row>
    <row r="67" spans="1:11" ht="18" customHeight="1">
      <c r="A67" s="13" t="s">
        <v>67</v>
      </c>
      <c r="B67" s="9" t="s">
        <v>39</v>
      </c>
      <c r="C67" s="10" t="s">
        <v>28</v>
      </c>
      <c r="D67" s="11">
        <f t="shared" si="5"/>
        <v>479</v>
      </c>
      <c r="E67" s="11"/>
      <c r="F67" s="11">
        <v>479</v>
      </c>
      <c r="G67" s="11">
        <f>H67+I67</f>
        <v>323</v>
      </c>
      <c r="H67" s="11"/>
      <c r="I67" s="11">
        <v>323</v>
      </c>
      <c r="J67" s="11">
        <f t="shared" si="2"/>
        <v>67.4321503131524</v>
      </c>
      <c r="K67" s="12"/>
    </row>
    <row r="68" spans="1:11" ht="18.75" customHeight="1">
      <c r="A68" s="13" t="s">
        <v>68</v>
      </c>
      <c r="B68" s="9" t="s">
        <v>39</v>
      </c>
      <c r="C68" s="10" t="s">
        <v>30</v>
      </c>
      <c r="D68" s="11">
        <f t="shared" si="5"/>
        <v>4439.4</v>
      </c>
      <c r="E68" s="11"/>
      <c r="F68" s="11">
        <v>4439.4</v>
      </c>
      <c r="G68" s="11">
        <f>H68+I68</f>
        <v>2494.6</v>
      </c>
      <c r="H68" s="11"/>
      <c r="I68" s="11">
        <v>2494.6</v>
      </c>
      <c r="J68" s="11">
        <f t="shared" si="2"/>
        <v>56.19227823579763</v>
      </c>
      <c r="K68" s="12"/>
    </row>
    <row r="69" spans="1:11" ht="18" customHeight="1">
      <c r="A69" s="13" t="s">
        <v>69</v>
      </c>
      <c r="B69" s="9" t="s">
        <v>39</v>
      </c>
      <c r="C69" s="10" t="s">
        <v>31</v>
      </c>
      <c r="D69" s="11">
        <f t="shared" si="5"/>
        <v>6621</v>
      </c>
      <c r="E69" s="11"/>
      <c r="F69" s="11">
        <v>6621</v>
      </c>
      <c r="G69" s="11">
        <f>H69+I69</f>
        <v>4695.8</v>
      </c>
      <c r="H69" s="11"/>
      <c r="I69" s="11">
        <v>4695.8</v>
      </c>
      <c r="J69" s="11">
        <f t="shared" si="2"/>
        <v>70.92282132608368</v>
      </c>
      <c r="K69" s="12"/>
    </row>
    <row r="70" spans="1:11" ht="20.25" customHeight="1">
      <c r="A70" s="13" t="s">
        <v>70</v>
      </c>
      <c r="B70" s="9" t="s">
        <v>39</v>
      </c>
      <c r="C70" s="10" t="s">
        <v>33</v>
      </c>
      <c r="D70" s="11">
        <f t="shared" si="5"/>
        <v>3039.1000000000004</v>
      </c>
      <c r="E70" s="11"/>
      <c r="F70" s="11">
        <f>2685.8+353.3</f>
        <v>3039.1000000000004</v>
      </c>
      <c r="G70" s="11">
        <f>H70+I70</f>
        <v>1797</v>
      </c>
      <c r="H70" s="11"/>
      <c r="I70" s="11">
        <v>1797</v>
      </c>
      <c r="J70" s="11">
        <f t="shared" si="2"/>
        <v>59.129347504195316</v>
      </c>
      <c r="K70" s="12"/>
    </row>
    <row r="71" spans="1:11" ht="15.75" customHeight="1">
      <c r="A71" s="13"/>
      <c r="B71" s="9"/>
      <c r="C71" s="10"/>
      <c r="D71" s="11"/>
      <c r="E71" s="11"/>
      <c r="F71" s="11"/>
      <c r="G71" s="11"/>
      <c r="H71" s="11"/>
      <c r="I71" s="11"/>
      <c r="J71" s="11"/>
      <c r="K71" s="12"/>
    </row>
    <row r="72" spans="1:12" s="23" customFormat="1" ht="19.5" customHeight="1">
      <c r="A72" s="15" t="s">
        <v>71</v>
      </c>
      <c r="B72" s="5" t="s">
        <v>40</v>
      </c>
      <c r="C72" s="6" t="s">
        <v>29</v>
      </c>
      <c r="D72" s="7">
        <f t="shared" si="5"/>
        <v>20169.5</v>
      </c>
      <c r="E72" s="7"/>
      <c r="F72" s="7">
        <f>F73</f>
        <v>20169.5</v>
      </c>
      <c r="G72" s="7">
        <f>H72+I72</f>
        <v>13276.7</v>
      </c>
      <c r="H72" s="7"/>
      <c r="I72" s="7">
        <f>I73</f>
        <v>13276.7</v>
      </c>
      <c r="J72" s="7">
        <f t="shared" si="2"/>
        <v>65.82562780435806</v>
      </c>
      <c r="K72" s="8"/>
      <c r="L72" s="33"/>
    </row>
    <row r="73" spans="1:11" ht="18.75">
      <c r="A73" s="13" t="s">
        <v>59</v>
      </c>
      <c r="B73" s="9" t="s">
        <v>40</v>
      </c>
      <c r="C73" s="10" t="s">
        <v>30</v>
      </c>
      <c r="D73" s="11">
        <f t="shared" si="5"/>
        <v>20169.5</v>
      </c>
      <c r="E73" s="11"/>
      <c r="F73" s="11">
        <f>18355.4+1814.1</f>
        <v>20169.5</v>
      </c>
      <c r="G73" s="11">
        <f>H73+I73</f>
        <v>13276.7</v>
      </c>
      <c r="H73" s="11"/>
      <c r="I73" s="11">
        <v>13276.7</v>
      </c>
      <c r="J73" s="11">
        <f t="shared" si="2"/>
        <v>65.82562780435806</v>
      </c>
      <c r="K73" s="12"/>
    </row>
    <row r="74" spans="1:11" ht="12" customHeight="1">
      <c r="A74" s="13"/>
      <c r="B74" s="9"/>
      <c r="C74" s="10"/>
      <c r="D74" s="11"/>
      <c r="E74" s="11"/>
      <c r="F74" s="11"/>
      <c r="G74" s="11"/>
      <c r="H74" s="11"/>
      <c r="I74" s="11"/>
      <c r="J74" s="11"/>
      <c r="K74" s="12"/>
    </row>
    <row r="75" spans="1:12" s="23" customFormat="1" ht="37.5">
      <c r="A75" s="15" t="s">
        <v>92</v>
      </c>
      <c r="B75" s="5" t="s">
        <v>72</v>
      </c>
      <c r="C75" s="6" t="s">
        <v>29</v>
      </c>
      <c r="D75" s="7">
        <f t="shared" si="5"/>
        <v>1500</v>
      </c>
      <c r="E75" s="7"/>
      <c r="F75" s="7">
        <f>F76</f>
        <v>1500</v>
      </c>
      <c r="G75" s="7">
        <f>H75+I75</f>
        <v>0</v>
      </c>
      <c r="H75" s="7"/>
      <c r="I75" s="7">
        <f>I76</f>
        <v>0</v>
      </c>
      <c r="J75" s="7">
        <f t="shared" si="2"/>
        <v>0</v>
      </c>
      <c r="K75" s="8"/>
      <c r="L75" s="33"/>
    </row>
    <row r="76" spans="1:11" ht="37.5">
      <c r="A76" s="13" t="s">
        <v>93</v>
      </c>
      <c r="B76" s="9" t="s">
        <v>72</v>
      </c>
      <c r="C76" s="10" t="s">
        <v>28</v>
      </c>
      <c r="D76" s="11">
        <f t="shared" si="5"/>
        <v>1500</v>
      </c>
      <c r="E76" s="11"/>
      <c r="F76" s="11">
        <f>6000-4500</f>
        <v>1500</v>
      </c>
      <c r="G76" s="11">
        <f>H76+I76</f>
        <v>0</v>
      </c>
      <c r="H76" s="11"/>
      <c r="I76" s="11">
        <v>0</v>
      </c>
      <c r="J76" s="11">
        <f t="shared" si="2"/>
        <v>0</v>
      </c>
      <c r="K76" s="12"/>
    </row>
    <row r="77" spans="1:11" ht="13.5" customHeight="1">
      <c r="A77" s="13"/>
      <c r="B77" s="9"/>
      <c r="C77" s="10"/>
      <c r="D77" s="11"/>
      <c r="E77" s="11"/>
      <c r="F77" s="11"/>
      <c r="G77" s="11"/>
      <c r="H77" s="11"/>
      <c r="I77" s="11"/>
      <c r="J77" s="7"/>
      <c r="K77" s="12"/>
    </row>
    <row r="78" spans="1:11" ht="18.75">
      <c r="A78" s="15" t="s">
        <v>51</v>
      </c>
      <c r="B78" s="5"/>
      <c r="C78" s="6"/>
      <c r="D78" s="7">
        <f>E78+F78</f>
        <v>9784463.3</v>
      </c>
      <c r="E78" s="7">
        <f>E10+E20+E26+E32+E38+E42+E49+E53+E60+E66+E72+E75</f>
        <v>1701028.3000000003</v>
      </c>
      <c r="F78" s="7">
        <f>F10+F20+F26+F32+F38+F42+F49+F53+F60+F66+F72+F75</f>
        <v>8083435</v>
      </c>
      <c r="G78" s="7">
        <f>H78+I78</f>
        <v>5923037.500000001</v>
      </c>
      <c r="H78" s="7">
        <f>H10+H20+H26+H32+H38+H42+H49+H53+H60+H66+H72+H75</f>
        <v>1145775.5</v>
      </c>
      <c r="I78" s="7">
        <f>I10+I20+I26+I32+I38+I42+I49+I53+I60+I66+I72+I75</f>
        <v>4777262.000000001</v>
      </c>
      <c r="J78" s="7">
        <f t="shared" si="2"/>
        <v>60.53512919814417</v>
      </c>
      <c r="K78" s="8"/>
    </row>
    <row r="80" spans="1:10" ht="18.75">
      <c r="A80" s="47" t="s">
        <v>81</v>
      </c>
      <c r="B80" s="47"/>
      <c r="C80" s="47"/>
      <c r="D80" s="47"/>
      <c r="E80" s="47"/>
      <c r="F80" s="47"/>
      <c r="G80" s="47"/>
      <c r="H80" s="47"/>
      <c r="I80" s="47"/>
      <c r="J80" s="34"/>
    </row>
    <row r="81" spans="1:11" ht="18.75">
      <c r="A81" s="31" t="s">
        <v>82</v>
      </c>
      <c r="B81" s="34"/>
      <c r="C81" s="34"/>
      <c r="D81" s="34"/>
      <c r="E81" s="39" t="s">
        <v>83</v>
      </c>
      <c r="F81" s="39"/>
      <c r="G81" s="34"/>
      <c r="H81" s="34"/>
      <c r="I81" s="48" t="s">
        <v>74</v>
      </c>
      <c r="J81" s="48"/>
      <c r="K81" s="48"/>
    </row>
    <row r="83" spans="1:10" ht="18.75">
      <c r="A83" s="47" t="s">
        <v>44</v>
      </c>
      <c r="B83" s="47"/>
      <c r="C83" s="47"/>
      <c r="D83" s="47"/>
      <c r="E83" s="47"/>
      <c r="F83" s="47"/>
      <c r="G83" s="47"/>
      <c r="H83" s="47"/>
      <c r="I83" s="47"/>
      <c r="J83" s="34"/>
    </row>
    <row r="84" spans="1:11" ht="18.75">
      <c r="A84" s="36" t="s">
        <v>80</v>
      </c>
      <c r="B84" s="37"/>
      <c r="C84" s="37"/>
      <c r="D84" s="37"/>
      <c r="E84" s="40" t="s">
        <v>79</v>
      </c>
      <c r="F84" s="40"/>
      <c r="G84" s="37"/>
      <c r="H84" s="37"/>
      <c r="I84" s="41" t="s">
        <v>55</v>
      </c>
      <c r="J84" s="41"/>
      <c r="K84" s="41"/>
    </row>
  </sheetData>
  <sheetProtection/>
  <mergeCells count="20">
    <mergeCell ref="J6:K6"/>
    <mergeCell ref="D7:D8"/>
    <mergeCell ref="E7:F7"/>
    <mergeCell ref="G7:G8"/>
    <mergeCell ref="H7:I7"/>
    <mergeCell ref="A7:A8"/>
    <mergeCell ref="I84:K84"/>
    <mergeCell ref="B7:B8"/>
    <mergeCell ref="C7:C8"/>
    <mergeCell ref="J7:J8"/>
    <mergeCell ref="K7:K8"/>
    <mergeCell ref="A83:I83"/>
    <mergeCell ref="A80:I80"/>
    <mergeCell ref="I81:K81"/>
    <mergeCell ref="A4:F4"/>
    <mergeCell ref="B1:F1"/>
    <mergeCell ref="B2:F2"/>
    <mergeCell ref="B3:F3"/>
    <mergeCell ref="E84:F84"/>
    <mergeCell ref="E81:F81"/>
  </mergeCells>
  <printOptions/>
  <pageMargins left="1.1811023622047245" right="0.5118110236220472" top="0.7874015748031497" bottom="0.3937007874015748" header="0.31496062992125984" footer="0.5905511811023623"/>
  <pageSetup firstPageNumber="1" useFirstPageNumber="1" fitToHeight="0" horizontalDpi="600" verticalDpi="600" orientation="landscape" paperSize="9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Лосева</dc:creator>
  <cp:keywords/>
  <dc:description/>
  <cp:lastModifiedBy>svod-avk</cp:lastModifiedBy>
  <cp:lastPrinted>2011-11-03T06:53:18Z</cp:lastPrinted>
  <dcterms:created xsi:type="dcterms:W3CDTF">2007-09-04T09:16:01Z</dcterms:created>
  <dcterms:modified xsi:type="dcterms:W3CDTF">2011-11-07T09:34:21Z</dcterms:modified>
  <cp:category/>
  <cp:version/>
  <cp:contentType/>
  <cp:contentStatus/>
</cp:coreProperties>
</file>