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юр. лица" sheetId="1" r:id="rId1"/>
    <sheet name="физ. лица" sheetId="2" r:id="rId2"/>
  </sheets>
  <definedNames>
    <definedName name="_xlnm.Print_Area" localSheetId="1">'физ. лица'!$A$1:$H$46</definedName>
  </definedNames>
  <calcPr fullCalcOnLoad="1"/>
</workbook>
</file>

<file path=xl/sharedStrings.xml><?xml version="1.0" encoding="utf-8"?>
<sst xmlns="http://schemas.openxmlformats.org/spreadsheetml/2006/main" count="295" uniqueCount="96">
  <si>
    <t>Приложение 1</t>
  </si>
  <si>
    <t>№ п/п</t>
  </si>
  <si>
    <t>Наименование услуги</t>
  </si>
  <si>
    <t>Срок исп., календ. дней</t>
  </si>
  <si>
    <t>Ед. изм.</t>
  </si>
  <si>
    <t>Стоимость услуг, руб. ( НДС не облагается)</t>
  </si>
  <si>
    <t>1.</t>
  </si>
  <si>
    <t>Подбор, размножение, оформление исходных данных и документов для выполнения землеустроительных и кадастровых работ</t>
  </si>
  <si>
    <t>1 земельный участок</t>
  </si>
  <si>
    <t>Сборник</t>
  </si>
  <si>
    <t>2.</t>
  </si>
  <si>
    <t>Подготовка и предоставление информации о земельном участке по письменному запросу</t>
  </si>
  <si>
    <t>Н/в</t>
  </si>
  <si>
    <t>3.</t>
  </si>
  <si>
    <t>Изготовление копий на копировальном аппарате типа Ксерокс</t>
  </si>
  <si>
    <t>-</t>
  </si>
  <si>
    <t>3.1.</t>
  </si>
  <si>
    <t xml:space="preserve"> формат А4</t>
  </si>
  <si>
    <t>1 л о/стор.</t>
  </si>
  <si>
    <t>3.2.</t>
  </si>
  <si>
    <t>1 л д/стор.</t>
  </si>
  <si>
    <t>3.3.</t>
  </si>
  <si>
    <t xml:space="preserve"> формат А3</t>
  </si>
  <si>
    <t>3.4.</t>
  </si>
  <si>
    <t>4.</t>
  </si>
  <si>
    <t>Работы по изготовлению копий топопланов на светокопировальном аппарате СКА-3</t>
  </si>
  <si>
    <t>1 заказ</t>
  </si>
  <si>
    <t>4.1.</t>
  </si>
  <si>
    <t>Оформление расчетных документов</t>
  </si>
  <si>
    <t>4.2.</t>
  </si>
  <si>
    <t>Сбор и систематизация по объекту материалов съемок масштаба 1:500-1:10000</t>
  </si>
  <si>
    <t>1 планшет</t>
  </si>
  <si>
    <t>4.3.</t>
  </si>
  <si>
    <t>Копирование планов масштаба 1:500 сеч. 0,5м на пленку типа Лавсан</t>
  </si>
  <si>
    <t>1дм2</t>
  </si>
  <si>
    <t>4.3.1.</t>
  </si>
  <si>
    <t>2 кат.сложн.</t>
  </si>
  <si>
    <t>4.3.2.</t>
  </si>
  <si>
    <t>3 кат.сложн.</t>
  </si>
  <si>
    <t>4.3.3.</t>
  </si>
  <si>
    <t>4 кат.сложн.</t>
  </si>
  <si>
    <t>4.3.4.</t>
  </si>
  <si>
    <t>5 кат.сложн.</t>
  </si>
  <si>
    <t>5.</t>
  </si>
  <si>
    <t xml:space="preserve">Светокопировальные работы на аппарате                 СКА-3 </t>
  </si>
  <si>
    <t>1 лист</t>
  </si>
  <si>
    <t>5.1.</t>
  </si>
  <si>
    <t>формат А1</t>
  </si>
  <si>
    <t>Ф/з</t>
  </si>
  <si>
    <t>5.2.</t>
  </si>
  <si>
    <t>формат А2</t>
  </si>
  <si>
    <t>5.3.</t>
  </si>
  <si>
    <t>формат А3</t>
  </si>
  <si>
    <t>5.4.</t>
  </si>
  <si>
    <t>формат А4</t>
  </si>
  <si>
    <t>5.5.</t>
  </si>
  <si>
    <t>Планшет</t>
  </si>
  <si>
    <t>5.6.</t>
  </si>
  <si>
    <t>по договоренности с заказчиком (формат А1)</t>
  </si>
  <si>
    <t>5.7.</t>
  </si>
  <si>
    <t>по договоренности с заказчиком (формат А2)</t>
  </si>
  <si>
    <t>5.8.</t>
  </si>
  <si>
    <t>по договоренности с заказчиком (формат А3)</t>
  </si>
  <si>
    <t>5.9.</t>
  </si>
  <si>
    <t>по договоренности с заказчиком (формат А4)</t>
  </si>
  <si>
    <t>5.10.</t>
  </si>
  <si>
    <t>по договоренности с заказчиком (Планшет)</t>
  </si>
  <si>
    <t>6.</t>
  </si>
  <si>
    <t>Разработка документации по определению порядка пользования земельным участком</t>
  </si>
  <si>
    <t>1 объект</t>
  </si>
  <si>
    <t>6.1.</t>
  </si>
  <si>
    <t>1 кат.сложн.</t>
  </si>
  <si>
    <t>6.2.</t>
  </si>
  <si>
    <t>6.3.</t>
  </si>
  <si>
    <t>6.4.</t>
  </si>
  <si>
    <t xml:space="preserve"> -</t>
  </si>
  <si>
    <t>7.</t>
  </si>
  <si>
    <t>Дежурство планов М 1:2000 (Нанесение результатов контрольных съемок на топопланы М:12000)</t>
  </si>
  <si>
    <t xml:space="preserve">8. </t>
  </si>
  <si>
    <t>Подготовка архивных документов по земельному участку для нотариального заверения</t>
  </si>
  <si>
    <t>9.</t>
  </si>
  <si>
    <t>Заполнение квитанций для оплаты стоимости земельного участка (по желанию заявителя)</t>
  </si>
  <si>
    <t>Сопутствующая работа</t>
  </si>
  <si>
    <t>2 квитанции</t>
  </si>
  <si>
    <t>10.</t>
  </si>
  <si>
    <t>Формирование и отправка в ГЗК запросов сведений о смежных землепользователях участков</t>
  </si>
  <si>
    <t>1 запрос</t>
  </si>
  <si>
    <t>Т.И. Вартанова</t>
  </si>
  <si>
    <t>Приложение 2</t>
  </si>
  <si>
    <t>4.2.1.</t>
  </si>
  <si>
    <t>(за кажд. след.)</t>
  </si>
  <si>
    <t xml:space="preserve">Секретарь Координационного совета </t>
  </si>
  <si>
    <t xml:space="preserve">       Т.И. Вартанова</t>
  </si>
  <si>
    <t>города Барнаула физическим лицам</t>
  </si>
  <si>
    <t xml:space="preserve">Перечень платных услуг, оказываемых МУП "Землеустройство и геодезия" </t>
  </si>
  <si>
    <t>города Барнаула юридическим лицам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</si>
</sst>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0.00000000"/>
    <numFmt numFmtId="191" formatCode="0.000000000"/>
    <numFmt numFmtId="192" formatCode="0.0000000000"/>
  </numFmts>
  <fonts count="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8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selection activeCell="B2" sqref="B2:I2"/>
    </sheetView>
  </sheetViews>
  <sheetFormatPr defaultColWidth="9.140625" defaultRowHeight="12.75"/>
  <cols>
    <col min="1" max="1" width="6.00390625" style="0" customWidth="1"/>
    <col min="2" max="2" width="46.421875" style="0" customWidth="1"/>
    <col min="3" max="3" width="12.28125" style="0" customWidth="1"/>
    <col min="4" max="4" width="13.8515625" style="0" customWidth="1"/>
    <col min="5" max="5" width="10.421875" style="0" hidden="1" customWidth="1"/>
    <col min="6" max="6" width="11.7109375" style="0" hidden="1" customWidth="1"/>
    <col min="7" max="7" width="7.00390625" style="0" hidden="1" customWidth="1"/>
    <col min="8" max="8" width="17.28125" style="0" customWidth="1"/>
    <col min="9" max="9" width="9.421875" style="0" hidden="1" customWidth="1"/>
  </cols>
  <sheetData>
    <row r="1" ht="12.75">
      <c r="H1" s="4" t="s">
        <v>88</v>
      </c>
    </row>
    <row r="2" spans="2:9" ht="15.75">
      <c r="B2" s="27" t="s">
        <v>94</v>
      </c>
      <c r="C2" s="27"/>
      <c r="D2" s="27"/>
      <c r="E2" s="27"/>
      <c r="F2" s="27"/>
      <c r="G2" s="27"/>
      <c r="H2" s="27"/>
      <c r="I2" s="27"/>
    </row>
    <row r="3" spans="1:11" ht="15.75">
      <c r="A3" s="1"/>
      <c r="B3" s="27" t="s">
        <v>95</v>
      </c>
      <c r="C3" s="27"/>
      <c r="D3" s="27"/>
      <c r="E3" s="27"/>
      <c r="F3" s="27"/>
      <c r="G3" s="27"/>
      <c r="H3" s="27"/>
      <c r="I3" s="27"/>
      <c r="J3" s="5"/>
      <c r="K3" s="5"/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38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/>
      <c r="G5" s="28"/>
      <c r="H5" s="28"/>
      <c r="I5" s="7"/>
      <c r="J5" s="7"/>
      <c r="K5" s="7"/>
      <c r="L5" s="2"/>
      <c r="M5" s="3"/>
      <c r="N5" s="3"/>
      <c r="O5" s="3"/>
    </row>
    <row r="6" spans="1:15" ht="51.75" customHeight="1">
      <c r="A6" s="28"/>
      <c r="B6" s="28"/>
      <c r="C6" s="28"/>
      <c r="D6" s="28"/>
      <c r="E6" s="28"/>
      <c r="F6" s="28"/>
      <c r="G6" s="28"/>
      <c r="H6" s="28"/>
      <c r="I6" s="7"/>
      <c r="J6" s="7"/>
      <c r="K6" s="7"/>
      <c r="L6" s="2"/>
      <c r="M6" s="3"/>
      <c r="N6" s="3"/>
      <c r="O6" s="3"/>
    </row>
    <row r="7" spans="1:15" ht="50.25" customHeight="1">
      <c r="A7" s="8" t="s">
        <v>6</v>
      </c>
      <c r="B7" s="9" t="s">
        <v>7</v>
      </c>
      <c r="C7" s="6">
        <v>10</v>
      </c>
      <c r="D7" s="6" t="s">
        <v>8</v>
      </c>
      <c r="E7" s="6">
        <v>552.01</v>
      </c>
      <c r="F7" s="6">
        <v>2454.69</v>
      </c>
      <c r="G7" s="10">
        <f>F7/E7*100</f>
        <v>444.68216155504433</v>
      </c>
      <c r="H7" s="11">
        <f>((22+60)+(22+109)*8.51)*1.15</f>
        <v>1376.3314999999998</v>
      </c>
      <c r="I7" s="7" t="s">
        <v>9</v>
      </c>
      <c r="J7" s="7"/>
      <c r="K7" s="7"/>
      <c r="L7" s="2"/>
      <c r="M7" s="3"/>
      <c r="N7" s="3"/>
      <c r="O7" s="3"/>
    </row>
    <row r="8" spans="1:15" ht="39.75" customHeight="1">
      <c r="A8" s="8" t="s">
        <v>10</v>
      </c>
      <c r="B8" s="9" t="s">
        <v>11</v>
      </c>
      <c r="C8" s="6">
        <v>10</v>
      </c>
      <c r="D8" s="6" t="s">
        <v>8</v>
      </c>
      <c r="E8" s="12">
        <v>65.81</v>
      </c>
      <c r="F8" s="6">
        <v>198.43</v>
      </c>
      <c r="G8" s="10">
        <f>F8/E8*100</f>
        <v>301.5195259079167</v>
      </c>
      <c r="H8" s="11">
        <f>1.37*81.54*1.28*1.15</f>
        <v>164.43682560000002</v>
      </c>
      <c r="I8" s="7" t="s">
        <v>12</v>
      </c>
      <c r="J8" s="7"/>
      <c r="K8" s="7"/>
      <c r="L8" s="2"/>
      <c r="M8" s="3"/>
      <c r="N8" s="3"/>
      <c r="O8" s="3"/>
    </row>
    <row r="9" spans="1:15" ht="30">
      <c r="A9" s="8" t="s">
        <v>13</v>
      </c>
      <c r="B9" s="13" t="s">
        <v>14</v>
      </c>
      <c r="C9" s="6" t="s">
        <v>15</v>
      </c>
      <c r="D9" s="6"/>
      <c r="E9" s="14"/>
      <c r="F9" s="6"/>
      <c r="G9" s="10"/>
      <c r="H9" s="6"/>
      <c r="I9" s="7"/>
      <c r="J9" s="7"/>
      <c r="K9" s="7"/>
      <c r="L9" s="2"/>
      <c r="M9" s="3"/>
      <c r="N9" s="3"/>
      <c r="O9" s="3"/>
    </row>
    <row r="10" spans="1:15" ht="15">
      <c r="A10" s="6" t="s">
        <v>16</v>
      </c>
      <c r="B10" s="13" t="s">
        <v>17</v>
      </c>
      <c r="C10" s="6" t="s">
        <v>15</v>
      </c>
      <c r="D10" s="6" t="s">
        <v>18</v>
      </c>
      <c r="E10" s="14">
        <v>2.85</v>
      </c>
      <c r="F10" s="6">
        <v>6.55</v>
      </c>
      <c r="G10" s="10">
        <f>F10/E10*100</f>
        <v>229.82456140350877</v>
      </c>
      <c r="H10" s="11">
        <f>0.016*81.54*1.28*1.5*1.15+(0.26+0.065)</f>
        <v>3.20564512</v>
      </c>
      <c r="I10" s="7" t="s">
        <v>12</v>
      </c>
      <c r="J10" s="7"/>
      <c r="K10" s="7"/>
      <c r="L10" s="2"/>
      <c r="M10" s="3"/>
      <c r="N10" s="3"/>
      <c r="O10" s="3"/>
    </row>
    <row r="11" spans="1:15" ht="15">
      <c r="A11" s="6" t="s">
        <v>19</v>
      </c>
      <c r="B11" s="13" t="s">
        <v>17</v>
      </c>
      <c r="C11" s="6" t="s">
        <v>15</v>
      </c>
      <c r="D11" s="6" t="s">
        <v>20</v>
      </c>
      <c r="E11" s="14">
        <v>3.14</v>
      </c>
      <c r="F11" s="6">
        <v>7.22</v>
      </c>
      <c r="G11" s="10">
        <f>F11/E11*100</f>
        <v>229.93630573248404</v>
      </c>
      <c r="H11" s="11">
        <f>0.016*81.54*1.28*1.7*1.15+(0.26+0.065)</f>
        <v>3.5897311359999997</v>
      </c>
      <c r="I11" s="7" t="s">
        <v>12</v>
      </c>
      <c r="J11" s="7"/>
      <c r="K11" s="7"/>
      <c r="L11" s="2"/>
      <c r="M11" s="3"/>
      <c r="N11" s="3"/>
      <c r="O11" s="3"/>
    </row>
    <row r="12" spans="1:15" ht="15">
      <c r="A12" s="6" t="s">
        <v>21</v>
      </c>
      <c r="B12" s="13" t="s">
        <v>22</v>
      </c>
      <c r="C12" s="6" t="s">
        <v>15</v>
      </c>
      <c r="D12" s="6" t="s">
        <v>18</v>
      </c>
      <c r="E12" s="14">
        <v>3.92</v>
      </c>
      <c r="F12" s="6">
        <v>8.89</v>
      </c>
      <c r="G12" s="10">
        <f>F12/E12*100</f>
        <v>226.78571428571433</v>
      </c>
      <c r="H12" s="11">
        <f>0.016*81.54*1.28*1.5*1.315*1.15+(0.52+0.13)</f>
        <v>4.438048332799999</v>
      </c>
      <c r="I12" s="7" t="s">
        <v>12</v>
      </c>
      <c r="J12" s="7"/>
      <c r="K12" s="7"/>
      <c r="L12" s="2"/>
      <c r="M12" s="3"/>
      <c r="N12" s="3"/>
      <c r="O12" s="3"/>
    </row>
    <row r="13" spans="1:15" ht="15">
      <c r="A13" s="6" t="s">
        <v>23</v>
      </c>
      <c r="B13" s="13" t="s">
        <v>22</v>
      </c>
      <c r="C13" s="6" t="s">
        <v>15</v>
      </c>
      <c r="D13" s="6" t="s">
        <v>20</v>
      </c>
      <c r="E13" s="15">
        <v>4.3</v>
      </c>
      <c r="F13" s="11">
        <v>9.77</v>
      </c>
      <c r="G13" s="10">
        <f>F13/E13*100</f>
        <v>227.2093023255814</v>
      </c>
      <c r="H13" s="11">
        <f>0.016*81.54*1.28*1.7*1.315*1.15+(0.52+0.13)</f>
        <v>4.94312144384</v>
      </c>
      <c r="I13" s="7" t="s">
        <v>12</v>
      </c>
      <c r="J13" s="7"/>
      <c r="K13" s="7"/>
      <c r="L13" s="2"/>
      <c r="M13" s="3"/>
      <c r="N13" s="3"/>
      <c r="O13" s="3"/>
    </row>
    <row r="14" spans="1:15" ht="30">
      <c r="A14" s="8" t="s">
        <v>24</v>
      </c>
      <c r="B14" s="13" t="s">
        <v>25</v>
      </c>
      <c r="C14" s="6" t="s">
        <v>15</v>
      </c>
      <c r="D14" s="6" t="s">
        <v>26</v>
      </c>
      <c r="E14" s="14"/>
      <c r="F14" s="6"/>
      <c r="G14" s="10"/>
      <c r="H14" s="6"/>
      <c r="I14" s="7"/>
      <c r="J14" s="7"/>
      <c r="K14" s="7"/>
      <c r="L14" s="2"/>
      <c r="M14" s="3"/>
      <c r="N14" s="3"/>
      <c r="O14" s="3"/>
    </row>
    <row r="15" spans="1:15" ht="15">
      <c r="A15" s="6" t="s">
        <v>27</v>
      </c>
      <c r="B15" s="13" t="s">
        <v>28</v>
      </c>
      <c r="C15" s="6" t="s">
        <v>15</v>
      </c>
      <c r="D15" s="6" t="s">
        <v>26</v>
      </c>
      <c r="E15" s="6">
        <v>108.91</v>
      </c>
      <c r="F15" s="6">
        <v>253.54</v>
      </c>
      <c r="G15" s="10">
        <f>F15/E15*100</f>
        <v>232.79772289046002</v>
      </c>
      <c r="H15" s="11">
        <f>22*8.51*1.15</f>
        <v>215.30299999999997</v>
      </c>
      <c r="I15" s="7" t="s">
        <v>9</v>
      </c>
      <c r="J15" s="7"/>
      <c r="K15" s="7"/>
      <c r="L15" s="2"/>
      <c r="M15" s="3"/>
      <c r="N15" s="3"/>
      <c r="O15" s="3"/>
    </row>
    <row r="16" spans="1:15" ht="30">
      <c r="A16" s="6" t="s">
        <v>29</v>
      </c>
      <c r="B16" s="13" t="s">
        <v>30</v>
      </c>
      <c r="C16" s="6" t="s">
        <v>15</v>
      </c>
      <c r="D16" s="6" t="s">
        <v>31</v>
      </c>
      <c r="E16" s="6">
        <v>142.81</v>
      </c>
      <c r="F16" s="6">
        <v>199.77</v>
      </c>
      <c r="G16" s="10">
        <f>F16/E16*100</f>
        <v>139.88516210349417</v>
      </c>
      <c r="H16" s="11">
        <f>3*32.23*1.47*1.1*1.21</f>
        <v>189.18075330000002</v>
      </c>
      <c r="I16" s="7" t="s">
        <v>9</v>
      </c>
      <c r="J16" s="7"/>
      <c r="K16" s="7"/>
      <c r="L16" s="2"/>
      <c r="M16" s="3"/>
      <c r="N16" s="3"/>
      <c r="O16" s="3"/>
    </row>
    <row r="17" spans="1:15" ht="26.25" customHeight="1">
      <c r="A17" s="6" t="s">
        <v>32</v>
      </c>
      <c r="B17" s="13" t="s">
        <v>33</v>
      </c>
      <c r="C17" s="6" t="s">
        <v>15</v>
      </c>
      <c r="D17" s="6" t="s">
        <v>34</v>
      </c>
      <c r="E17" s="6"/>
      <c r="F17" s="6"/>
      <c r="G17" s="16"/>
      <c r="H17" s="6"/>
      <c r="I17" s="7"/>
      <c r="J17" s="7"/>
      <c r="K17" s="7"/>
      <c r="L17" s="2"/>
      <c r="M17" s="3"/>
      <c r="N17" s="3"/>
      <c r="O17" s="3"/>
    </row>
    <row r="18" spans="1:15" ht="15">
      <c r="A18" s="6" t="s">
        <v>35</v>
      </c>
      <c r="B18" s="13" t="s">
        <v>36</v>
      </c>
      <c r="C18" s="6" t="s">
        <v>15</v>
      </c>
      <c r="D18" s="6" t="s">
        <v>34</v>
      </c>
      <c r="E18" s="6">
        <v>30.66</v>
      </c>
      <c r="F18" s="6">
        <v>42.88</v>
      </c>
      <c r="G18" s="10">
        <f>F18/E18*100</f>
        <v>139.85649054142206</v>
      </c>
      <c r="H18" s="11">
        <f>1.4*32.23*1.47*1.1*1.21*0.4*1.15</f>
        <v>40.6108017084</v>
      </c>
      <c r="I18" s="7" t="s">
        <v>9</v>
      </c>
      <c r="J18" s="7"/>
      <c r="K18" s="7"/>
      <c r="L18" s="2"/>
      <c r="M18" s="3"/>
      <c r="N18" s="3"/>
      <c r="O18" s="3"/>
    </row>
    <row r="19" spans="1:15" ht="15">
      <c r="A19" s="6" t="s">
        <v>37</v>
      </c>
      <c r="B19" s="13" t="s">
        <v>38</v>
      </c>
      <c r="C19" s="6" t="s">
        <v>15</v>
      </c>
      <c r="D19" s="6" t="s">
        <v>34</v>
      </c>
      <c r="E19" s="6">
        <v>39.42</v>
      </c>
      <c r="F19" s="6">
        <v>55.14</v>
      </c>
      <c r="G19" s="10">
        <f>F19/E19*100</f>
        <v>139.87823439878233</v>
      </c>
      <c r="H19" s="11">
        <f>1.8*32.23*1.47*1.1*1.21*0.4*1.15</f>
        <v>52.21388791079999</v>
      </c>
      <c r="I19" s="7" t="s">
        <v>9</v>
      </c>
      <c r="J19" s="7"/>
      <c r="K19" s="7"/>
      <c r="L19" s="2"/>
      <c r="M19" s="3"/>
      <c r="N19" s="3"/>
      <c r="O19" s="3"/>
    </row>
    <row r="20" spans="1:15" ht="15">
      <c r="A20" s="6" t="s">
        <v>39</v>
      </c>
      <c r="B20" s="13" t="s">
        <v>40</v>
      </c>
      <c r="C20" s="6" t="s">
        <v>15</v>
      </c>
      <c r="D20" s="6" t="s">
        <v>34</v>
      </c>
      <c r="E20" s="6">
        <v>50.36</v>
      </c>
      <c r="F20" s="6">
        <v>70.45</v>
      </c>
      <c r="G20" s="10">
        <f>F20/E20*100</f>
        <v>139.89277204130263</v>
      </c>
      <c r="H20" s="11">
        <f>2.3*32.23*1.47*1.1*1.21*0.4*1.15</f>
        <v>66.7177456638</v>
      </c>
      <c r="I20" s="7" t="s">
        <v>9</v>
      </c>
      <c r="J20" s="7"/>
      <c r="K20" s="7"/>
      <c r="L20" s="2"/>
      <c r="M20" s="3"/>
      <c r="N20" s="3"/>
      <c r="O20" s="3"/>
    </row>
    <row r="21" spans="1:15" ht="15">
      <c r="A21" s="6" t="s">
        <v>41</v>
      </c>
      <c r="B21" s="13" t="s">
        <v>42</v>
      </c>
      <c r="C21" s="6" t="s">
        <v>15</v>
      </c>
      <c r="D21" s="6" t="s">
        <v>34</v>
      </c>
      <c r="E21" s="6">
        <v>85.41</v>
      </c>
      <c r="F21" s="6">
        <v>119.47</v>
      </c>
      <c r="G21" s="10">
        <f>F21/E21*100</f>
        <v>139.87823439878235</v>
      </c>
      <c r="H21" s="11">
        <f>3.9*32.23*1.47*1.1*1.21*0.4*1.15</f>
        <v>113.1300904734</v>
      </c>
      <c r="I21" s="7" t="s">
        <v>9</v>
      </c>
      <c r="J21" s="7"/>
      <c r="K21" s="7"/>
      <c r="L21" s="2"/>
      <c r="M21" s="3"/>
      <c r="N21" s="3"/>
      <c r="O21" s="3"/>
    </row>
    <row r="22" spans="1:15" ht="30">
      <c r="A22" s="8" t="s">
        <v>43</v>
      </c>
      <c r="B22" s="13" t="s">
        <v>44</v>
      </c>
      <c r="C22" s="6"/>
      <c r="D22" s="6" t="s">
        <v>45</v>
      </c>
      <c r="E22" s="14"/>
      <c r="F22" s="6"/>
      <c r="G22" s="10"/>
      <c r="H22" s="6"/>
      <c r="I22" s="7"/>
      <c r="J22" s="7"/>
      <c r="K22" s="7"/>
      <c r="L22" s="2"/>
      <c r="M22" s="3"/>
      <c r="N22" s="3"/>
      <c r="O22" s="3"/>
    </row>
    <row r="23" spans="1:15" ht="15">
      <c r="A23" s="6" t="s">
        <v>46</v>
      </c>
      <c r="B23" s="17" t="s">
        <v>47</v>
      </c>
      <c r="C23" s="6">
        <v>10</v>
      </c>
      <c r="D23" s="6" t="s">
        <v>45</v>
      </c>
      <c r="E23" s="12">
        <v>19.33</v>
      </c>
      <c r="F23" s="6">
        <v>32.03</v>
      </c>
      <c r="G23" s="10">
        <f aca="true" t="shared" si="0" ref="G23:G32">F23/E23*100</f>
        <v>165.70098292809107</v>
      </c>
      <c r="H23" s="11">
        <f>((162427.68/21460)+(300/30)+(640/300)+(7.57*0.28))*1.15</f>
        <v>25.095059353836593</v>
      </c>
      <c r="I23" s="7" t="s">
        <v>48</v>
      </c>
      <c r="J23" s="7"/>
      <c r="K23" s="7"/>
      <c r="L23" s="2"/>
      <c r="M23" s="3"/>
      <c r="N23" s="3"/>
      <c r="O23" s="3"/>
    </row>
    <row r="24" spans="1:15" ht="15">
      <c r="A24" s="6" t="s">
        <v>49</v>
      </c>
      <c r="B24" s="17" t="s">
        <v>50</v>
      </c>
      <c r="C24" s="6">
        <v>10</v>
      </c>
      <c r="D24" s="6" t="s">
        <v>45</v>
      </c>
      <c r="E24" s="18">
        <v>14.87</v>
      </c>
      <c r="F24" s="6">
        <v>24.64</v>
      </c>
      <c r="G24" s="10">
        <f t="shared" si="0"/>
        <v>165.7027572293208</v>
      </c>
      <c r="H24" s="11">
        <f>((162427.68/21460)+(300/54)+(640/540)+(7.57*0.28))*1.15</f>
        <v>18.893577872355113</v>
      </c>
      <c r="I24" s="7" t="s">
        <v>48</v>
      </c>
      <c r="J24" s="7"/>
      <c r="K24" s="7"/>
      <c r="L24" s="2"/>
      <c r="M24" s="3"/>
      <c r="N24" s="3"/>
      <c r="O24" s="3"/>
    </row>
    <row r="25" spans="1:15" ht="15">
      <c r="A25" s="6" t="s">
        <v>51</v>
      </c>
      <c r="B25" s="17" t="s">
        <v>52</v>
      </c>
      <c r="C25" s="6">
        <v>10</v>
      </c>
      <c r="D25" s="6" t="s">
        <v>45</v>
      </c>
      <c r="E25" s="12">
        <v>12.34</v>
      </c>
      <c r="F25" s="6">
        <v>20.45</v>
      </c>
      <c r="G25" s="10">
        <f t="shared" si="0"/>
        <v>165.72123176661265</v>
      </c>
      <c r="H25" s="11">
        <f>((162427.68/21460)+(300/108)+(640/1080)+(7.57*0.28))*1.15</f>
        <v>15.017651946429185</v>
      </c>
      <c r="I25" s="7" t="s">
        <v>48</v>
      </c>
      <c r="J25" s="7"/>
      <c r="K25" s="7"/>
      <c r="L25" s="2"/>
      <c r="M25" s="3"/>
      <c r="N25" s="3"/>
      <c r="O25" s="3"/>
    </row>
    <row r="26" spans="1:15" ht="15">
      <c r="A26" s="6" t="s">
        <v>53</v>
      </c>
      <c r="B26" s="17" t="s">
        <v>54</v>
      </c>
      <c r="C26" s="6">
        <v>10</v>
      </c>
      <c r="D26" s="6" t="s">
        <v>45</v>
      </c>
      <c r="E26" s="12">
        <v>9.96</v>
      </c>
      <c r="F26" s="11">
        <v>16.76</v>
      </c>
      <c r="G26" s="10">
        <f t="shared" si="0"/>
        <v>168.27309236947792</v>
      </c>
      <c r="H26" s="11">
        <f>((162427.68/21460)+(300/216)+(640/2160)+(7.57*0.28))*1.15</f>
        <v>13.079688983466223</v>
      </c>
      <c r="I26" s="7" t="s">
        <v>48</v>
      </c>
      <c r="J26" s="7"/>
      <c r="K26" s="7"/>
      <c r="L26" s="2"/>
      <c r="M26" s="3"/>
      <c r="N26" s="3"/>
      <c r="O26" s="3"/>
    </row>
    <row r="27" spans="1:15" ht="15">
      <c r="A27" s="6" t="s">
        <v>55</v>
      </c>
      <c r="B27" s="13" t="s">
        <v>56</v>
      </c>
      <c r="C27" s="6">
        <v>10</v>
      </c>
      <c r="D27" s="6" t="s">
        <v>56</v>
      </c>
      <c r="E27" s="18">
        <v>17.4</v>
      </c>
      <c r="F27" s="6">
        <v>28.82</v>
      </c>
      <c r="G27" s="10">
        <f t="shared" si="0"/>
        <v>165.632183908046</v>
      </c>
      <c r="H27" s="11">
        <f>((162427.68/21460)+(300/40)+(640/400)+(7.57*0.28))*1.15</f>
        <v>21.606726020503263</v>
      </c>
      <c r="I27" s="7" t="s">
        <v>48</v>
      </c>
      <c r="J27" s="7"/>
      <c r="K27" s="7"/>
      <c r="L27" s="2"/>
      <c r="M27" s="3"/>
      <c r="N27" s="3"/>
      <c r="O27" s="3"/>
    </row>
    <row r="28" spans="1:15" ht="16.5" customHeight="1">
      <c r="A28" s="6" t="s">
        <v>57</v>
      </c>
      <c r="B28" s="17" t="s">
        <v>58</v>
      </c>
      <c r="C28" s="6">
        <v>5</v>
      </c>
      <c r="D28" s="6" t="s">
        <v>45</v>
      </c>
      <c r="E28" s="12">
        <v>38.66</v>
      </c>
      <c r="F28" s="6">
        <v>64.06</v>
      </c>
      <c r="G28" s="10">
        <f t="shared" si="0"/>
        <v>165.70098292809107</v>
      </c>
      <c r="H28" s="11">
        <f>H23*2</f>
        <v>50.190118707673186</v>
      </c>
      <c r="I28" s="7" t="s">
        <v>48</v>
      </c>
      <c r="J28" s="7"/>
      <c r="K28" s="7"/>
      <c r="L28" s="2"/>
      <c r="M28" s="3"/>
      <c r="N28" s="3"/>
      <c r="O28" s="3"/>
    </row>
    <row r="29" spans="1:15" ht="14.25" customHeight="1">
      <c r="A29" s="6" t="s">
        <v>59</v>
      </c>
      <c r="B29" s="9" t="s">
        <v>60</v>
      </c>
      <c r="C29" s="6">
        <v>5</v>
      </c>
      <c r="D29" s="6" t="s">
        <v>45</v>
      </c>
      <c r="E29" s="6">
        <v>29.74</v>
      </c>
      <c r="F29" s="6">
        <v>49.28</v>
      </c>
      <c r="G29" s="10">
        <f t="shared" si="0"/>
        <v>165.7027572293208</v>
      </c>
      <c r="H29" s="11">
        <f>H24*2</f>
        <v>37.787155744710226</v>
      </c>
      <c r="I29" s="7" t="s">
        <v>48</v>
      </c>
      <c r="J29" s="7"/>
      <c r="K29" s="7"/>
      <c r="L29" s="2"/>
      <c r="M29" s="3"/>
      <c r="N29" s="3"/>
      <c r="O29" s="3"/>
    </row>
    <row r="30" spans="1:15" ht="15" customHeight="1">
      <c r="A30" s="6" t="s">
        <v>61</v>
      </c>
      <c r="B30" s="9" t="s">
        <v>62</v>
      </c>
      <c r="C30" s="6">
        <v>5</v>
      </c>
      <c r="D30" s="6" t="s">
        <v>45</v>
      </c>
      <c r="E30" s="6">
        <v>24.68</v>
      </c>
      <c r="F30" s="11">
        <v>40.9</v>
      </c>
      <c r="G30" s="10">
        <f t="shared" si="0"/>
        <v>165.72123176661265</v>
      </c>
      <c r="H30" s="11">
        <f>H25*2</f>
        <v>30.03530389285837</v>
      </c>
      <c r="I30" s="7" t="s">
        <v>48</v>
      </c>
      <c r="J30" s="7"/>
      <c r="K30" s="7"/>
      <c r="L30" s="2"/>
      <c r="M30" s="3"/>
      <c r="N30" s="3"/>
      <c r="O30" s="3"/>
    </row>
    <row r="31" spans="1:15" ht="14.25" customHeight="1">
      <c r="A31" s="6" t="s">
        <v>63</v>
      </c>
      <c r="B31" s="9" t="s">
        <v>64</v>
      </c>
      <c r="C31" s="6">
        <v>5</v>
      </c>
      <c r="D31" s="6" t="s">
        <v>45</v>
      </c>
      <c r="E31" s="6">
        <v>19.92</v>
      </c>
      <c r="F31" s="11">
        <v>33.52</v>
      </c>
      <c r="G31" s="10">
        <f t="shared" si="0"/>
        <v>168.27309236947792</v>
      </c>
      <c r="H31" s="11">
        <f>H26*2</f>
        <v>26.159377966932446</v>
      </c>
      <c r="I31" s="7" t="s">
        <v>48</v>
      </c>
      <c r="J31" s="7"/>
      <c r="K31" s="7"/>
      <c r="L31" s="2"/>
      <c r="M31" s="3"/>
      <c r="N31" s="3"/>
      <c r="O31" s="3"/>
    </row>
    <row r="32" spans="1:15" ht="15" customHeight="1">
      <c r="A32" s="6" t="s">
        <v>65</v>
      </c>
      <c r="B32" s="9" t="s">
        <v>66</v>
      </c>
      <c r="C32" s="6">
        <v>5</v>
      </c>
      <c r="D32" s="6" t="s">
        <v>56</v>
      </c>
      <c r="E32" s="6">
        <v>34.8</v>
      </c>
      <c r="F32" s="6">
        <v>57.64</v>
      </c>
      <c r="G32" s="10">
        <f t="shared" si="0"/>
        <v>165.632183908046</v>
      </c>
      <c r="H32" s="11">
        <f>H27*2</f>
        <v>43.213452041006526</v>
      </c>
      <c r="I32" s="7" t="s">
        <v>48</v>
      </c>
      <c r="J32" s="7"/>
      <c r="K32" s="7"/>
      <c r="L32" s="2"/>
      <c r="M32" s="3"/>
      <c r="N32" s="3"/>
      <c r="O32" s="3"/>
    </row>
    <row r="33" spans="1:15" ht="30">
      <c r="A33" s="8" t="s">
        <v>67</v>
      </c>
      <c r="B33" s="9" t="s">
        <v>68</v>
      </c>
      <c r="C33" s="6">
        <v>30</v>
      </c>
      <c r="D33" s="6" t="s">
        <v>69</v>
      </c>
      <c r="E33" s="6"/>
      <c r="F33" s="6"/>
      <c r="G33" s="10"/>
      <c r="H33" s="6"/>
      <c r="I33" s="7"/>
      <c r="J33" s="7"/>
      <c r="K33" s="7"/>
      <c r="L33" s="2"/>
      <c r="M33" s="3"/>
      <c r="N33" s="3"/>
      <c r="O33" s="3"/>
    </row>
    <row r="34" spans="1:15" ht="15">
      <c r="A34" s="6" t="s">
        <v>70</v>
      </c>
      <c r="B34" s="9" t="s">
        <v>71</v>
      </c>
      <c r="C34" s="6"/>
      <c r="D34" s="6" t="s">
        <v>69</v>
      </c>
      <c r="E34" s="6">
        <v>860.56</v>
      </c>
      <c r="F34" s="6">
        <v>2285.75</v>
      </c>
      <c r="G34" s="10">
        <f>F34/E34*100</f>
        <v>265.611927117226</v>
      </c>
      <c r="H34" s="11">
        <f>15.75*81.54*1.28*1.15</f>
        <v>1890.42336</v>
      </c>
      <c r="I34" s="7" t="s">
        <v>12</v>
      </c>
      <c r="J34" s="7"/>
      <c r="K34" s="7"/>
      <c r="L34" s="2"/>
      <c r="M34" s="3"/>
      <c r="N34" s="3"/>
      <c r="O34" s="3"/>
    </row>
    <row r="35" spans="1:15" ht="15">
      <c r="A35" s="6" t="s">
        <v>72</v>
      </c>
      <c r="B35" s="9" t="s">
        <v>36</v>
      </c>
      <c r="C35" s="6"/>
      <c r="D35" s="6" t="s">
        <v>69</v>
      </c>
      <c r="E35" s="6">
        <v>1354.17</v>
      </c>
      <c r="F35" s="6">
        <v>2742.9</v>
      </c>
      <c r="G35" s="10">
        <f>F35/E35*100</f>
        <v>202.5521167947894</v>
      </c>
      <c r="H35" s="11">
        <f>H34*1.2</f>
        <v>2268.5080319999997</v>
      </c>
      <c r="I35" s="7" t="s">
        <v>12</v>
      </c>
      <c r="J35" s="7"/>
      <c r="K35" s="7"/>
      <c r="L35" s="2"/>
      <c r="M35" s="3"/>
      <c r="N35" s="3"/>
      <c r="O35" s="3"/>
    </row>
    <row r="36" spans="1:15" ht="15">
      <c r="A36" s="6" t="s">
        <v>73</v>
      </c>
      <c r="B36" s="9" t="s">
        <v>38</v>
      </c>
      <c r="C36" s="6"/>
      <c r="D36" s="6" t="s">
        <v>69</v>
      </c>
      <c r="E36" s="6">
        <v>1727.38</v>
      </c>
      <c r="F36" s="6">
        <v>3200.05</v>
      </c>
      <c r="G36" s="10">
        <f>F36/E36*100</f>
        <v>185.25454734916462</v>
      </c>
      <c r="H36" s="11">
        <f>H34*1.4</f>
        <v>2646.5927039999997</v>
      </c>
      <c r="I36" s="7" t="s">
        <v>12</v>
      </c>
      <c r="J36" s="7"/>
      <c r="K36" s="7"/>
      <c r="L36" s="2"/>
      <c r="M36" s="3"/>
      <c r="N36" s="3"/>
      <c r="O36" s="3"/>
    </row>
    <row r="37" spans="1:15" ht="15">
      <c r="A37" s="6" t="s">
        <v>74</v>
      </c>
      <c r="B37" s="9" t="s">
        <v>40</v>
      </c>
      <c r="C37" s="6"/>
      <c r="D37" s="6" t="s">
        <v>69</v>
      </c>
      <c r="E37" s="6" t="s">
        <v>75</v>
      </c>
      <c r="F37" s="6">
        <v>4571.5</v>
      </c>
      <c r="G37" s="10"/>
      <c r="H37" s="11">
        <f>H34*2</f>
        <v>3780.84672</v>
      </c>
      <c r="I37" s="7" t="s">
        <v>12</v>
      </c>
      <c r="J37" s="19"/>
      <c r="K37" s="19"/>
      <c r="L37" s="3"/>
      <c r="M37" s="3"/>
      <c r="N37" s="3"/>
      <c r="O37" s="3"/>
    </row>
    <row r="38" spans="1:15" ht="45">
      <c r="A38" s="8" t="s">
        <v>76</v>
      </c>
      <c r="B38" s="9" t="s">
        <v>77</v>
      </c>
      <c r="C38" s="6">
        <v>10</v>
      </c>
      <c r="D38" s="6" t="s">
        <v>69</v>
      </c>
      <c r="E38" s="6">
        <v>224.73</v>
      </c>
      <c r="F38" s="11">
        <v>677.78</v>
      </c>
      <c r="G38" s="10">
        <f>F38/E38*100</f>
        <v>301.5974725225826</v>
      </c>
      <c r="H38" s="11">
        <f>4.67*81.54*1.28*1.15</f>
        <v>560.5255296</v>
      </c>
      <c r="I38" s="7" t="s">
        <v>12</v>
      </c>
      <c r="J38" s="19"/>
      <c r="K38" s="19"/>
      <c r="L38" s="3"/>
      <c r="M38" s="3"/>
      <c r="N38" s="3"/>
      <c r="O38" s="3"/>
    </row>
    <row r="39" spans="1:15" ht="45">
      <c r="A39" s="8" t="s">
        <v>78</v>
      </c>
      <c r="B39" s="9" t="s">
        <v>79</v>
      </c>
      <c r="C39" s="6">
        <v>10</v>
      </c>
      <c r="D39" s="6" t="s">
        <v>8</v>
      </c>
      <c r="E39" s="6">
        <v>109.96</v>
      </c>
      <c r="F39" s="6">
        <v>330.85</v>
      </c>
      <c r="G39" s="10">
        <f>F39/E39*100</f>
        <v>300.8821389596217</v>
      </c>
      <c r="H39" s="11">
        <f>2.28*81.54*1.28*1.15</f>
        <v>273.6612864</v>
      </c>
      <c r="I39" s="7" t="s">
        <v>12</v>
      </c>
      <c r="J39" s="19"/>
      <c r="K39" s="19"/>
      <c r="L39" s="3"/>
      <c r="M39" s="3"/>
      <c r="N39" s="3"/>
      <c r="O39" s="3"/>
    </row>
    <row r="40" spans="1:15" ht="45.75" customHeight="1">
      <c r="A40" s="8" t="s">
        <v>80</v>
      </c>
      <c r="B40" s="13" t="s">
        <v>81</v>
      </c>
      <c r="C40" s="6" t="s">
        <v>82</v>
      </c>
      <c r="D40" s="6" t="s">
        <v>83</v>
      </c>
      <c r="E40" s="6">
        <v>8.03</v>
      </c>
      <c r="F40" s="6">
        <v>24.67</v>
      </c>
      <c r="G40" s="10">
        <f>F40/E40*100</f>
        <v>307.2229140722292</v>
      </c>
      <c r="H40" s="11">
        <f>0.17*81.54*1.28*1.15</f>
        <v>20.404569600000002</v>
      </c>
      <c r="I40" s="7" t="s">
        <v>12</v>
      </c>
      <c r="J40" s="19"/>
      <c r="K40" s="19"/>
      <c r="L40" s="3"/>
      <c r="M40" s="3"/>
      <c r="N40" s="3"/>
      <c r="O40" s="3"/>
    </row>
    <row r="41" spans="1:15" ht="45">
      <c r="A41" s="8" t="s">
        <v>84</v>
      </c>
      <c r="B41" s="13" t="s">
        <v>85</v>
      </c>
      <c r="C41" s="6">
        <v>10</v>
      </c>
      <c r="D41" s="6" t="s">
        <v>86</v>
      </c>
      <c r="E41" s="6">
        <v>17.96</v>
      </c>
      <c r="F41" s="6">
        <v>47.89</v>
      </c>
      <c r="G41" s="10">
        <f>F41/E41*100</f>
        <v>266.6481069042316</v>
      </c>
      <c r="H41" s="11">
        <f>0.33*81.54*1.28*1.15</f>
        <v>39.6088704</v>
      </c>
      <c r="I41" s="7" t="s">
        <v>12</v>
      </c>
      <c r="J41" s="19"/>
      <c r="K41" s="19"/>
      <c r="L41" s="3"/>
      <c r="M41" s="3"/>
      <c r="N41" s="3"/>
      <c r="O41" s="3"/>
    </row>
    <row r="42" spans="1:15" ht="15">
      <c r="A42" s="20"/>
      <c r="B42" s="21"/>
      <c r="C42" s="22"/>
      <c r="D42" s="22"/>
      <c r="E42" s="22"/>
      <c r="F42" s="22"/>
      <c r="G42" s="23"/>
      <c r="H42" s="24"/>
      <c r="I42" s="7"/>
      <c r="J42" s="19"/>
      <c r="K42" s="19"/>
      <c r="L42" s="3"/>
      <c r="M42" s="3"/>
      <c r="N42" s="3"/>
      <c r="O42" s="3"/>
    </row>
    <row r="43" spans="1:15" ht="15">
      <c r="A43" s="7"/>
      <c r="B43" s="7"/>
      <c r="C43" s="7"/>
      <c r="D43" s="7"/>
      <c r="E43" s="7"/>
      <c r="F43" s="7"/>
      <c r="G43" s="7"/>
      <c r="H43" s="7"/>
      <c r="I43" s="19"/>
      <c r="J43" s="19"/>
      <c r="K43" s="19"/>
      <c r="L43" s="3"/>
      <c r="M43" s="3"/>
      <c r="N43" s="3"/>
      <c r="O43" s="3"/>
    </row>
    <row r="44" spans="1:15" ht="15">
      <c r="A44" s="25" t="s">
        <v>91</v>
      </c>
      <c r="B44" s="25"/>
      <c r="C44" s="25"/>
      <c r="D44" s="25"/>
      <c r="E44" s="25"/>
      <c r="F44" s="25" t="s">
        <v>92</v>
      </c>
      <c r="G44" s="26"/>
      <c r="H44" s="26" t="s">
        <v>87</v>
      </c>
      <c r="I44" s="19"/>
      <c r="J44" s="19"/>
      <c r="K44" s="19"/>
      <c r="L44" s="3"/>
      <c r="M44" s="3"/>
      <c r="N44" s="3"/>
      <c r="O44" s="3"/>
    </row>
    <row r="45" spans="1:15" ht="15">
      <c r="A45" s="7"/>
      <c r="B45" s="7"/>
      <c r="C45" s="7"/>
      <c r="D45" s="7"/>
      <c r="E45" s="7"/>
      <c r="F45" s="7"/>
      <c r="G45" s="7"/>
      <c r="H45" s="7"/>
      <c r="I45" s="19"/>
      <c r="J45" s="19"/>
      <c r="K45" s="19"/>
      <c r="L45" s="3"/>
      <c r="M45" s="3"/>
      <c r="N45" s="3"/>
      <c r="O45" s="3"/>
    </row>
    <row r="46" spans="1:15" ht="15">
      <c r="A46" s="7"/>
      <c r="B46" s="7"/>
      <c r="C46" s="7"/>
      <c r="D46" s="7"/>
      <c r="E46" s="7"/>
      <c r="F46" s="7"/>
      <c r="G46" s="7"/>
      <c r="H46" s="7"/>
      <c r="I46" s="19"/>
      <c r="J46" s="19"/>
      <c r="K46" s="19"/>
      <c r="L46" s="3"/>
      <c r="M46" s="3"/>
      <c r="N46" s="3"/>
      <c r="O46" s="3"/>
    </row>
    <row r="47" spans="1:15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"/>
      <c r="M47" s="3"/>
      <c r="N47" s="3"/>
      <c r="O47" s="3"/>
    </row>
    <row r="48" spans="1:15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"/>
      <c r="M48" s="3"/>
      <c r="N48" s="3"/>
      <c r="O48" s="3"/>
    </row>
    <row r="49" spans="1:15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"/>
      <c r="M49" s="3"/>
      <c r="N49" s="3"/>
      <c r="O49" s="3"/>
    </row>
    <row r="50" spans="1:1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</sheetData>
  <mergeCells count="7">
    <mergeCell ref="B2:I2"/>
    <mergeCell ref="B3:I3"/>
    <mergeCell ref="A5:A6"/>
    <mergeCell ref="B5:B6"/>
    <mergeCell ref="C5:C6"/>
    <mergeCell ref="D5:D6"/>
    <mergeCell ref="E5:H6"/>
  </mergeCells>
  <printOptions/>
  <pageMargins left="1.1811023622047245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8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421875" style="0" customWidth="1"/>
    <col min="2" max="2" width="43.00390625" style="0" customWidth="1"/>
    <col min="3" max="3" width="9.8515625" style="0" customWidth="1"/>
    <col min="4" max="4" width="14.421875" style="0" customWidth="1"/>
    <col min="5" max="5" width="10.140625" style="0" hidden="1" customWidth="1"/>
    <col min="6" max="6" width="12.00390625" style="0" hidden="1" customWidth="1"/>
    <col min="7" max="7" width="7.00390625" style="0" hidden="1" customWidth="1"/>
    <col min="8" max="8" width="19.7109375" style="0" customWidth="1"/>
  </cols>
  <sheetData>
    <row r="1" ht="12.75">
      <c r="H1" s="4" t="s">
        <v>0</v>
      </c>
    </row>
    <row r="2" spans="1:11" ht="15.75">
      <c r="A2" s="27" t="s">
        <v>94</v>
      </c>
      <c r="B2" s="27"/>
      <c r="C2" s="27"/>
      <c r="D2" s="27"/>
      <c r="E2" s="27"/>
      <c r="F2" s="27"/>
      <c r="G2" s="27"/>
      <c r="H2" s="27"/>
      <c r="I2" s="5"/>
      <c r="J2" s="5"/>
      <c r="K2" s="5"/>
    </row>
    <row r="3" spans="1:11" ht="15.75">
      <c r="A3" s="27" t="s">
        <v>93</v>
      </c>
      <c r="B3" s="27"/>
      <c r="C3" s="27"/>
      <c r="D3" s="27"/>
      <c r="E3" s="27"/>
      <c r="F3" s="27"/>
      <c r="G3" s="27"/>
      <c r="H3" s="27"/>
      <c r="I3" s="5"/>
      <c r="J3" s="5"/>
      <c r="K3" s="5"/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38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/>
      <c r="G5" s="28"/>
      <c r="H5" s="28"/>
      <c r="I5" s="7"/>
      <c r="J5" s="7"/>
      <c r="K5" s="7"/>
      <c r="L5" s="3"/>
      <c r="M5" s="3"/>
      <c r="N5" s="3"/>
    </row>
    <row r="6" spans="1:14" ht="51" customHeight="1">
      <c r="A6" s="28"/>
      <c r="B6" s="28"/>
      <c r="C6" s="28"/>
      <c r="D6" s="28"/>
      <c r="E6" s="28"/>
      <c r="F6" s="28"/>
      <c r="G6" s="28"/>
      <c r="H6" s="28"/>
      <c r="I6" s="7"/>
      <c r="J6" s="7"/>
      <c r="K6" s="7"/>
      <c r="L6" s="3"/>
      <c r="M6" s="3"/>
      <c r="N6" s="3"/>
    </row>
    <row r="7" spans="1:14" ht="49.5" customHeight="1">
      <c r="A7" s="8" t="s">
        <v>6</v>
      </c>
      <c r="B7" s="9" t="s">
        <v>7</v>
      </c>
      <c r="C7" s="6">
        <v>10</v>
      </c>
      <c r="D7" s="6" t="s">
        <v>8</v>
      </c>
      <c r="E7" s="6">
        <v>441.61</v>
      </c>
      <c r="F7" s="6">
        <v>965.86</v>
      </c>
      <c r="G7" s="10">
        <f>F7/E7*100</f>
        <v>218.71334435361516</v>
      </c>
      <c r="H7" s="11">
        <f>E7*1.412</f>
        <v>623.55332</v>
      </c>
      <c r="I7" s="7"/>
      <c r="J7" s="7"/>
      <c r="K7" s="7"/>
      <c r="L7" s="3"/>
      <c r="M7" s="3"/>
      <c r="N7" s="3"/>
    </row>
    <row r="8" spans="1:14" ht="38.25" customHeight="1">
      <c r="A8" s="8" t="s">
        <v>10</v>
      </c>
      <c r="B8" s="9" t="s">
        <v>11</v>
      </c>
      <c r="C8" s="6">
        <v>10</v>
      </c>
      <c r="D8" s="6" t="s">
        <v>8</v>
      </c>
      <c r="E8" s="12">
        <v>52.58</v>
      </c>
      <c r="F8" s="6">
        <v>163.32</v>
      </c>
      <c r="G8" s="10">
        <f>F8/E8*100</f>
        <v>310.61240015214906</v>
      </c>
      <c r="H8" s="11">
        <f>1.37*81.54*1.28</f>
        <v>142.98854400000002</v>
      </c>
      <c r="I8" s="7"/>
      <c r="J8" s="7"/>
      <c r="K8" s="7"/>
      <c r="L8" s="3"/>
      <c r="M8" s="3"/>
      <c r="N8" s="3"/>
    </row>
    <row r="9" spans="1:14" ht="30">
      <c r="A9" s="8" t="s">
        <v>13</v>
      </c>
      <c r="B9" s="13" t="s">
        <v>14</v>
      </c>
      <c r="C9" s="6" t="s">
        <v>15</v>
      </c>
      <c r="D9" s="6"/>
      <c r="E9" s="14"/>
      <c r="F9" s="6"/>
      <c r="G9" s="10"/>
      <c r="H9" s="6"/>
      <c r="I9" s="7"/>
      <c r="J9" s="7"/>
      <c r="K9" s="7"/>
      <c r="L9" s="3"/>
      <c r="M9" s="3"/>
      <c r="N9" s="3"/>
    </row>
    <row r="10" spans="1:14" ht="15.75" customHeight="1">
      <c r="A10" s="6" t="s">
        <v>16</v>
      </c>
      <c r="B10" s="13" t="s">
        <v>17</v>
      </c>
      <c r="C10" s="6" t="s">
        <v>15</v>
      </c>
      <c r="D10" s="6" t="s">
        <v>18</v>
      </c>
      <c r="E10" s="14">
        <v>2.28</v>
      </c>
      <c r="F10" s="6">
        <v>4.96</v>
      </c>
      <c r="G10" s="10">
        <f>F10/E10*100</f>
        <v>217.54385964912282</v>
      </c>
      <c r="H10" s="11">
        <f>0.016*81.54*1.28*1.5+(0.26+0.065)</f>
        <v>2.8299088</v>
      </c>
      <c r="I10" s="7"/>
      <c r="J10" s="7"/>
      <c r="K10" s="7"/>
      <c r="L10" s="3"/>
      <c r="M10" s="3"/>
      <c r="N10" s="3"/>
    </row>
    <row r="11" spans="1:14" ht="12.75" customHeight="1">
      <c r="A11" s="6" t="s">
        <v>19</v>
      </c>
      <c r="B11" s="13" t="s">
        <v>17</v>
      </c>
      <c r="C11" s="6" t="s">
        <v>15</v>
      </c>
      <c r="D11" s="6" t="s">
        <v>20</v>
      </c>
      <c r="E11" s="14">
        <v>2.51</v>
      </c>
      <c r="F11" s="6">
        <v>5.47</v>
      </c>
      <c r="G11" s="10">
        <f>F11/E11*100</f>
        <v>217.92828685258968</v>
      </c>
      <c r="H11" s="11">
        <f>0.016*81.54*1.28*1.7+(0.26+0.065)</f>
        <v>3.16389664</v>
      </c>
      <c r="I11" s="7"/>
      <c r="J11" s="7"/>
      <c r="K11" s="7"/>
      <c r="L11" s="3"/>
      <c r="M11" s="3"/>
      <c r="N11" s="3"/>
    </row>
    <row r="12" spans="1:14" ht="14.25" customHeight="1">
      <c r="A12" s="6" t="s">
        <v>21</v>
      </c>
      <c r="B12" s="13" t="s">
        <v>22</v>
      </c>
      <c r="C12" s="6" t="s">
        <v>15</v>
      </c>
      <c r="D12" s="6" t="s">
        <v>18</v>
      </c>
      <c r="E12" s="14">
        <v>3.14</v>
      </c>
      <c r="F12" s="6">
        <v>7.28</v>
      </c>
      <c r="G12" s="10">
        <f>F12/E12*100</f>
        <v>231.84713375796179</v>
      </c>
      <c r="H12" s="11">
        <f>0.016*81.54*1.28*1.5*1.351+(0.52+0.13)</f>
        <v>4.0341317888</v>
      </c>
      <c r="I12" s="7"/>
      <c r="J12" s="7"/>
      <c r="K12" s="7"/>
      <c r="L12" s="3"/>
      <c r="M12" s="3"/>
      <c r="N12" s="3"/>
    </row>
    <row r="13" spans="1:14" ht="15.75" customHeight="1">
      <c r="A13" s="6" t="s">
        <v>23</v>
      </c>
      <c r="B13" s="13" t="s">
        <v>22</v>
      </c>
      <c r="C13" s="6" t="s">
        <v>15</v>
      </c>
      <c r="D13" s="6" t="s">
        <v>20</v>
      </c>
      <c r="E13" s="14">
        <v>3.44</v>
      </c>
      <c r="F13" s="11">
        <v>7.4</v>
      </c>
      <c r="G13" s="10">
        <f>F13/E13*100</f>
        <v>215.11627906976747</v>
      </c>
      <c r="H13" s="11">
        <f>0.016*81.54*1.28*1.7*1.351+(0.52+0.13)</f>
        <v>4.48534936064</v>
      </c>
      <c r="I13" s="7"/>
      <c r="J13" s="7"/>
      <c r="K13" s="7"/>
      <c r="L13" s="3"/>
      <c r="M13" s="3"/>
      <c r="N13" s="3"/>
    </row>
    <row r="14" spans="1:14" ht="32.25" customHeight="1">
      <c r="A14" s="8" t="s">
        <v>24</v>
      </c>
      <c r="B14" s="13" t="s">
        <v>25</v>
      </c>
      <c r="C14" s="6" t="s">
        <v>15</v>
      </c>
      <c r="D14" s="6" t="s">
        <v>26</v>
      </c>
      <c r="E14" s="14"/>
      <c r="F14" s="6"/>
      <c r="G14" s="10"/>
      <c r="H14" s="6"/>
      <c r="I14" s="7"/>
      <c r="J14" s="7"/>
      <c r="K14" s="7"/>
      <c r="L14" s="3"/>
      <c r="M14" s="3"/>
      <c r="N14" s="3"/>
    </row>
    <row r="15" spans="1:14" ht="15">
      <c r="A15" s="6" t="s">
        <v>27</v>
      </c>
      <c r="B15" s="13" t="s">
        <v>28</v>
      </c>
      <c r="C15" s="6" t="s">
        <v>15</v>
      </c>
      <c r="D15" s="6" t="s">
        <v>26</v>
      </c>
      <c r="E15" s="6">
        <v>87.13</v>
      </c>
      <c r="F15" s="6">
        <v>192.07</v>
      </c>
      <c r="G15" s="10">
        <f>F15/E15*100</f>
        <v>220.44072076207962</v>
      </c>
      <c r="H15" s="11">
        <f>22*8.51</f>
        <v>187.22</v>
      </c>
      <c r="I15" s="7"/>
      <c r="J15" s="7"/>
      <c r="K15" s="7"/>
      <c r="L15" s="3"/>
      <c r="M15" s="3"/>
      <c r="N15" s="3"/>
    </row>
    <row r="16" spans="1:14" ht="32.25" customHeight="1">
      <c r="A16" s="6" t="s">
        <v>29</v>
      </c>
      <c r="B16" s="13" t="s">
        <v>30</v>
      </c>
      <c r="C16" s="6" t="s">
        <v>15</v>
      </c>
      <c r="D16" s="6" t="s">
        <v>31</v>
      </c>
      <c r="E16" s="6">
        <v>114.25</v>
      </c>
      <c r="F16" s="6">
        <v>151.34</v>
      </c>
      <c r="G16" s="10">
        <f>F16/E16*100</f>
        <v>132.46389496717725</v>
      </c>
      <c r="H16" s="11">
        <f>F16</f>
        <v>151.34</v>
      </c>
      <c r="I16" s="7"/>
      <c r="J16" s="7"/>
      <c r="K16" s="7"/>
      <c r="L16" s="3"/>
      <c r="M16" s="3"/>
      <c r="N16" s="3"/>
    </row>
    <row r="17" spans="1:14" ht="18.75" customHeight="1">
      <c r="A17" s="6" t="s">
        <v>89</v>
      </c>
      <c r="B17" s="13" t="s">
        <v>90</v>
      </c>
      <c r="C17" s="6" t="s">
        <v>15</v>
      </c>
      <c r="D17" s="6" t="s">
        <v>31</v>
      </c>
      <c r="E17" s="6">
        <v>57.13</v>
      </c>
      <c r="F17" s="6">
        <v>75.67</v>
      </c>
      <c r="G17" s="10">
        <f>F17/E17*100</f>
        <v>132.45230176789778</v>
      </c>
      <c r="H17" s="11">
        <f>H16*0.5</f>
        <v>75.67</v>
      </c>
      <c r="I17" s="7"/>
      <c r="J17" s="7"/>
      <c r="K17" s="7"/>
      <c r="L17" s="3"/>
      <c r="M17" s="3"/>
      <c r="N17" s="3"/>
    </row>
    <row r="18" spans="1:14" ht="31.5" customHeight="1">
      <c r="A18" s="6" t="s">
        <v>32</v>
      </c>
      <c r="B18" s="13" t="s">
        <v>33</v>
      </c>
      <c r="C18" s="6" t="s">
        <v>15</v>
      </c>
      <c r="D18" s="6" t="s">
        <v>34</v>
      </c>
      <c r="E18" s="6"/>
      <c r="F18" s="6"/>
      <c r="G18" s="16"/>
      <c r="H18" s="6"/>
      <c r="I18" s="7"/>
      <c r="J18" s="7"/>
      <c r="K18" s="7"/>
      <c r="L18" s="3"/>
      <c r="M18" s="3"/>
      <c r="N18" s="3"/>
    </row>
    <row r="19" spans="1:14" ht="15.75" customHeight="1">
      <c r="A19" s="6" t="s">
        <v>35</v>
      </c>
      <c r="B19" s="13" t="s">
        <v>36</v>
      </c>
      <c r="C19" s="6" t="s">
        <v>15</v>
      </c>
      <c r="D19" s="6" t="s">
        <v>34</v>
      </c>
      <c r="E19" s="6">
        <v>24.53</v>
      </c>
      <c r="F19" s="6">
        <v>32.49</v>
      </c>
      <c r="G19" s="10">
        <f>F19/E19*100</f>
        <v>132.45006114961274</v>
      </c>
      <c r="H19" s="11">
        <f>F19</f>
        <v>32.49</v>
      </c>
      <c r="I19" s="7"/>
      <c r="J19" s="7"/>
      <c r="K19" s="7"/>
      <c r="L19" s="3"/>
      <c r="M19" s="3"/>
      <c r="N19" s="3"/>
    </row>
    <row r="20" spans="1:14" ht="15" customHeight="1">
      <c r="A20" s="6" t="s">
        <v>37</v>
      </c>
      <c r="B20" s="13" t="s">
        <v>38</v>
      </c>
      <c r="C20" s="6" t="s">
        <v>15</v>
      </c>
      <c r="D20" s="6" t="s">
        <v>34</v>
      </c>
      <c r="E20" s="6">
        <v>31.54</v>
      </c>
      <c r="F20" s="6">
        <v>41.78</v>
      </c>
      <c r="G20" s="10">
        <f>F20/E20*100</f>
        <v>132.46670894102726</v>
      </c>
      <c r="H20" s="11">
        <f>F20</f>
        <v>41.78</v>
      </c>
      <c r="I20" s="7"/>
      <c r="J20" s="7"/>
      <c r="K20" s="7"/>
      <c r="L20" s="3"/>
      <c r="M20" s="3"/>
      <c r="N20" s="3"/>
    </row>
    <row r="21" spans="1:14" ht="14.25" customHeight="1">
      <c r="A21" s="6" t="s">
        <v>39</v>
      </c>
      <c r="B21" s="13" t="s">
        <v>40</v>
      </c>
      <c r="C21" s="6" t="s">
        <v>15</v>
      </c>
      <c r="D21" s="6" t="s">
        <v>34</v>
      </c>
      <c r="E21" s="6">
        <v>40.29</v>
      </c>
      <c r="F21" s="6">
        <v>53.38</v>
      </c>
      <c r="G21" s="10">
        <f>F21/E21*100</f>
        <v>132.48945147679325</v>
      </c>
      <c r="H21" s="11">
        <f>F21</f>
        <v>53.38</v>
      </c>
      <c r="I21" s="7"/>
      <c r="J21" s="7"/>
      <c r="K21" s="7"/>
      <c r="L21" s="3"/>
      <c r="M21" s="3"/>
      <c r="N21" s="3"/>
    </row>
    <row r="22" spans="1:14" ht="15" customHeight="1">
      <c r="A22" s="6" t="s">
        <v>41</v>
      </c>
      <c r="B22" s="13" t="s">
        <v>42</v>
      </c>
      <c r="C22" s="6" t="s">
        <v>15</v>
      </c>
      <c r="D22" s="6" t="s">
        <v>34</v>
      </c>
      <c r="E22" s="6">
        <v>68.33</v>
      </c>
      <c r="F22" s="6">
        <v>90.52</v>
      </c>
      <c r="G22" s="10">
        <f>F22/E22*100</f>
        <v>132.47475486609102</v>
      </c>
      <c r="H22" s="11">
        <f>F22</f>
        <v>90.52</v>
      </c>
      <c r="I22" s="7"/>
      <c r="J22" s="7"/>
      <c r="K22" s="7"/>
      <c r="L22" s="3"/>
      <c r="M22" s="3"/>
      <c r="N22" s="3"/>
    </row>
    <row r="23" spans="1:14" ht="30">
      <c r="A23" s="8" t="s">
        <v>43</v>
      </c>
      <c r="B23" s="13" t="s">
        <v>44</v>
      </c>
      <c r="C23" s="6"/>
      <c r="D23" s="6" t="s">
        <v>45</v>
      </c>
      <c r="E23" s="14"/>
      <c r="F23" s="6"/>
      <c r="G23" s="10"/>
      <c r="H23" s="6"/>
      <c r="I23" s="7"/>
      <c r="J23" s="7"/>
      <c r="K23" s="7"/>
      <c r="L23" s="3"/>
      <c r="M23" s="3"/>
      <c r="N23" s="3"/>
    </row>
    <row r="24" spans="1:14" ht="15">
      <c r="A24" s="6" t="s">
        <v>46</v>
      </c>
      <c r="B24" s="17" t="s">
        <v>47</v>
      </c>
      <c r="C24" s="6">
        <v>10</v>
      </c>
      <c r="D24" s="6" t="s">
        <v>45</v>
      </c>
      <c r="E24" s="12">
        <v>15.46</v>
      </c>
      <c r="F24" s="6">
        <v>26.38</v>
      </c>
      <c r="G24" s="10">
        <f aca="true" t="shared" si="0" ref="G24:G33">F24/E24*100</f>
        <v>170.633893919793</v>
      </c>
      <c r="H24" s="11">
        <f>((162427.68/21460)+(300/30)+(640/300)+(7.57*0.28))</f>
        <v>21.821790742466604</v>
      </c>
      <c r="I24" s="7"/>
      <c r="J24" s="7"/>
      <c r="K24" s="7"/>
      <c r="L24" s="3"/>
      <c r="M24" s="3"/>
      <c r="N24" s="3"/>
    </row>
    <row r="25" spans="1:14" ht="15">
      <c r="A25" s="6" t="s">
        <v>49</v>
      </c>
      <c r="B25" s="17" t="s">
        <v>50</v>
      </c>
      <c r="C25" s="6">
        <v>10</v>
      </c>
      <c r="D25" s="6" t="s">
        <v>45</v>
      </c>
      <c r="E25" s="18">
        <v>11.9</v>
      </c>
      <c r="F25" s="6">
        <v>20.29</v>
      </c>
      <c r="G25" s="10">
        <f t="shared" si="0"/>
        <v>170.50420168067225</v>
      </c>
      <c r="H25" s="11">
        <f>((162427.68/21460)+(300/54)+(640/540)+(7.57*0.28))</f>
        <v>16.42919814987401</v>
      </c>
      <c r="I25" s="7"/>
      <c r="J25" s="7"/>
      <c r="K25" s="7"/>
      <c r="L25" s="3"/>
      <c r="M25" s="3"/>
      <c r="N25" s="3"/>
    </row>
    <row r="26" spans="1:14" ht="15">
      <c r="A26" s="6" t="s">
        <v>51</v>
      </c>
      <c r="B26" s="17" t="s">
        <v>52</v>
      </c>
      <c r="C26" s="6">
        <v>10</v>
      </c>
      <c r="D26" s="6" t="s">
        <v>45</v>
      </c>
      <c r="E26" s="12">
        <v>9.87</v>
      </c>
      <c r="F26" s="6">
        <v>16.84</v>
      </c>
      <c r="G26" s="10">
        <f t="shared" si="0"/>
        <v>170.61803444782169</v>
      </c>
      <c r="H26" s="11">
        <f>((162427.68/21460)+(300/108)+(640/1080)+(7.57*0.28))</f>
        <v>13.05882777950364</v>
      </c>
      <c r="I26" s="7"/>
      <c r="J26" s="7"/>
      <c r="K26" s="7"/>
      <c r="L26" s="3"/>
      <c r="M26" s="3"/>
      <c r="N26" s="3"/>
    </row>
    <row r="27" spans="1:14" ht="15">
      <c r="A27" s="6" t="s">
        <v>53</v>
      </c>
      <c r="B27" s="17" t="s">
        <v>54</v>
      </c>
      <c r="C27" s="6">
        <v>10</v>
      </c>
      <c r="D27" s="6" t="s">
        <v>45</v>
      </c>
      <c r="E27" s="12">
        <v>7.97</v>
      </c>
      <c r="F27" s="11">
        <v>13.8</v>
      </c>
      <c r="G27" s="10">
        <f t="shared" si="0"/>
        <v>173.14930991217065</v>
      </c>
      <c r="H27" s="11">
        <f>((162427.68/21460)+(300/216)+(640/2160)+(7.57*0.28))</f>
        <v>11.373642594318456</v>
      </c>
      <c r="I27" s="7"/>
      <c r="J27" s="7"/>
      <c r="K27" s="7"/>
      <c r="L27" s="3"/>
      <c r="M27" s="3"/>
      <c r="N27" s="3"/>
    </row>
    <row r="28" spans="1:14" ht="15">
      <c r="A28" s="6" t="s">
        <v>55</v>
      </c>
      <c r="B28" s="13" t="s">
        <v>56</v>
      </c>
      <c r="C28" s="6">
        <v>10</v>
      </c>
      <c r="D28" s="6" t="s">
        <v>56</v>
      </c>
      <c r="E28" s="12">
        <v>13.92</v>
      </c>
      <c r="F28" s="6">
        <v>23.74</v>
      </c>
      <c r="G28" s="10">
        <f t="shared" si="0"/>
        <v>170.54597701149424</v>
      </c>
      <c r="H28" s="11">
        <f>((162427.68/21460)+(300/40)+(640/400)+(7.57*0.28))</f>
        <v>18.788457409133272</v>
      </c>
      <c r="I28" s="7"/>
      <c r="J28" s="7"/>
      <c r="K28" s="7"/>
      <c r="L28" s="3"/>
      <c r="M28" s="3"/>
      <c r="N28" s="3"/>
    </row>
    <row r="29" spans="1:14" ht="16.5" customHeight="1">
      <c r="A29" s="6" t="s">
        <v>57</v>
      </c>
      <c r="B29" s="17" t="s">
        <v>58</v>
      </c>
      <c r="C29" s="6">
        <v>5</v>
      </c>
      <c r="D29" s="6" t="s">
        <v>45</v>
      </c>
      <c r="E29" s="12">
        <v>30.92</v>
      </c>
      <c r="F29" s="6">
        <v>52.76</v>
      </c>
      <c r="G29" s="10">
        <f t="shared" si="0"/>
        <v>170.633893919793</v>
      </c>
      <c r="H29" s="11">
        <f>H24*2</f>
        <v>43.64358148493321</v>
      </c>
      <c r="I29" s="7"/>
      <c r="J29" s="7"/>
      <c r="K29" s="7"/>
      <c r="L29" s="3"/>
      <c r="M29" s="3"/>
      <c r="N29" s="3"/>
    </row>
    <row r="30" spans="1:14" ht="14.25" customHeight="1">
      <c r="A30" s="6" t="s">
        <v>59</v>
      </c>
      <c r="B30" s="9" t="s">
        <v>60</v>
      </c>
      <c r="C30" s="6">
        <v>5</v>
      </c>
      <c r="D30" s="6" t="s">
        <v>45</v>
      </c>
      <c r="E30" s="6">
        <v>23.79</v>
      </c>
      <c r="F30" s="6">
        <v>40.58</v>
      </c>
      <c r="G30" s="10">
        <f t="shared" si="0"/>
        <v>170.5758722152165</v>
      </c>
      <c r="H30" s="11">
        <f>H25*2</f>
        <v>32.85839629974802</v>
      </c>
      <c r="I30" s="7"/>
      <c r="J30" s="7"/>
      <c r="K30" s="7"/>
      <c r="L30" s="3"/>
      <c r="M30" s="3"/>
      <c r="N30" s="3"/>
    </row>
    <row r="31" spans="1:14" ht="15" customHeight="1">
      <c r="A31" s="6" t="s">
        <v>61</v>
      </c>
      <c r="B31" s="9" t="s">
        <v>62</v>
      </c>
      <c r="C31" s="6">
        <v>5</v>
      </c>
      <c r="D31" s="6" t="s">
        <v>45</v>
      </c>
      <c r="E31" s="6">
        <v>19.74</v>
      </c>
      <c r="F31" s="6">
        <v>33.68</v>
      </c>
      <c r="G31" s="10">
        <f t="shared" si="0"/>
        <v>170.61803444782169</v>
      </c>
      <c r="H31" s="11">
        <f>H26*2</f>
        <v>26.11765555900728</v>
      </c>
      <c r="I31" s="7"/>
      <c r="J31" s="7"/>
      <c r="K31" s="7"/>
      <c r="L31" s="3"/>
      <c r="M31" s="3"/>
      <c r="N31" s="3"/>
    </row>
    <row r="32" spans="1:14" ht="14.25" customHeight="1">
      <c r="A32" s="6" t="s">
        <v>63</v>
      </c>
      <c r="B32" s="9" t="s">
        <v>64</v>
      </c>
      <c r="C32" s="6">
        <v>5</v>
      </c>
      <c r="D32" s="6" t="s">
        <v>45</v>
      </c>
      <c r="E32" s="6">
        <v>15.94</v>
      </c>
      <c r="F32" s="11">
        <v>27.6</v>
      </c>
      <c r="G32" s="10">
        <f t="shared" si="0"/>
        <v>173.14930991217065</v>
      </c>
      <c r="H32" s="11">
        <f>H27*2</f>
        <v>22.747285188636912</v>
      </c>
      <c r="I32" s="7"/>
      <c r="J32" s="7"/>
      <c r="K32" s="7"/>
      <c r="L32" s="3"/>
      <c r="M32" s="3"/>
      <c r="N32" s="3"/>
    </row>
    <row r="33" spans="1:14" ht="15" customHeight="1">
      <c r="A33" s="6" t="s">
        <v>65</v>
      </c>
      <c r="B33" s="9" t="s">
        <v>66</v>
      </c>
      <c r="C33" s="6">
        <v>5</v>
      </c>
      <c r="D33" s="6" t="s">
        <v>56</v>
      </c>
      <c r="E33" s="6">
        <v>27.84</v>
      </c>
      <c r="F33" s="6">
        <v>47.48</v>
      </c>
      <c r="G33" s="10">
        <f t="shared" si="0"/>
        <v>170.54597701149424</v>
      </c>
      <c r="H33" s="11">
        <f>H28*2</f>
        <v>37.576914818266545</v>
      </c>
      <c r="I33" s="7"/>
      <c r="J33" s="7"/>
      <c r="K33" s="7"/>
      <c r="L33" s="3"/>
      <c r="M33" s="3"/>
      <c r="N33" s="3"/>
    </row>
    <row r="34" spans="1:14" ht="35.25" customHeight="1">
      <c r="A34" s="8" t="s">
        <v>67</v>
      </c>
      <c r="B34" s="9" t="s">
        <v>68</v>
      </c>
      <c r="C34" s="6">
        <v>30</v>
      </c>
      <c r="D34" s="6" t="s">
        <v>69</v>
      </c>
      <c r="E34" s="6"/>
      <c r="F34" s="6"/>
      <c r="G34" s="10"/>
      <c r="H34" s="6"/>
      <c r="I34" s="7"/>
      <c r="J34" s="7"/>
      <c r="K34" s="7"/>
      <c r="L34" s="3"/>
      <c r="M34" s="3"/>
      <c r="N34" s="3"/>
    </row>
    <row r="35" spans="1:14" ht="15">
      <c r="A35" s="6" t="s">
        <v>70</v>
      </c>
      <c r="B35" s="9" t="s">
        <v>71</v>
      </c>
      <c r="C35" s="6"/>
      <c r="D35" s="6" t="s">
        <v>69</v>
      </c>
      <c r="E35" s="6">
        <v>687.46</v>
      </c>
      <c r="F35" s="6">
        <v>1882.2</v>
      </c>
      <c r="G35" s="10">
        <f>F35/E35*100</f>
        <v>273.7904750821866</v>
      </c>
      <c r="H35" s="11">
        <f>15.75*81.54*1.28</f>
        <v>1643.8464000000001</v>
      </c>
      <c r="I35" s="7"/>
      <c r="J35" s="7"/>
      <c r="K35" s="7"/>
      <c r="L35" s="3"/>
      <c r="M35" s="3"/>
      <c r="N35" s="3"/>
    </row>
    <row r="36" spans="1:14" ht="15">
      <c r="A36" s="6" t="s">
        <v>72</v>
      </c>
      <c r="B36" s="9" t="s">
        <v>36</v>
      </c>
      <c r="C36" s="6"/>
      <c r="D36" s="6" t="s">
        <v>69</v>
      </c>
      <c r="E36" s="6">
        <v>1081.78</v>
      </c>
      <c r="F36" s="6">
        <v>2258.64</v>
      </c>
      <c r="G36" s="10">
        <f>F36/E36*100</f>
        <v>208.78921777071122</v>
      </c>
      <c r="H36" s="11">
        <f>H35*1.2</f>
        <v>1972.61568</v>
      </c>
      <c r="I36" s="7"/>
      <c r="J36" s="7"/>
      <c r="K36" s="7"/>
      <c r="L36" s="3"/>
      <c r="M36" s="3"/>
      <c r="N36" s="3"/>
    </row>
    <row r="37" spans="1:14" ht="15">
      <c r="A37" s="6" t="s">
        <v>73</v>
      </c>
      <c r="B37" s="9" t="s">
        <v>38</v>
      </c>
      <c r="C37" s="6"/>
      <c r="D37" s="6" t="s">
        <v>69</v>
      </c>
      <c r="E37" s="6">
        <v>1379.92</v>
      </c>
      <c r="F37" s="6">
        <v>2635.09</v>
      </c>
      <c r="G37" s="10">
        <f>F37/E37*100</f>
        <v>190.95962084758537</v>
      </c>
      <c r="H37" s="11">
        <f>H35*1.4</f>
        <v>2301.38496</v>
      </c>
      <c r="I37" s="7"/>
      <c r="J37" s="7"/>
      <c r="K37" s="7"/>
      <c r="L37" s="3"/>
      <c r="M37" s="3"/>
      <c r="N37" s="3"/>
    </row>
    <row r="38" spans="1:14" ht="15">
      <c r="A38" s="6" t="s">
        <v>74</v>
      </c>
      <c r="B38" s="9" t="s">
        <v>40</v>
      </c>
      <c r="C38" s="6"/>
      <c r="D38" s="6" t="s">
        <v>69</v>
      </c>
      <c r="E38" s="6" t="s">
        <v>75</v>
      </c>
      <c r="F38" s="6">
        <v>3764.41</v>
      </c>
      <c r="G38" s="10"/>
      <c r="H38" s="11">
        <f>H35*2</f>
        <v>3287.6928000000003</v>
      </c>
      <c r="I38" s="19"/>
      <c r="J38" s="19"/>
      <c r="K38" s="19"/>
      <c r="L38" s="3"/>
      <c r="M38" s="3"/>
      <c r="N38" s="3"/>
    </row>
    <row r="39" spans="1:14" ht="45">
      <c r="A39" s="8" t="s">
        <v>76</v>
      </c>
      <c r="B39" s="9" t="s">
        <v>77</v>
      </c>
      <c r="C39" s="6">
        <v>10</v>
      </c>
      <c r="D39" s="6" t="s">
        <v>69</v>
      </c>
      <c r="E39" s="6" t="s">
        <v>75</v>
      </c>
      <c r="F39" s="11">
        <v>558.1</v>
      </c>
      <c r="G39" s="10"/>
      <c r="H39" s="11">
        <f>4.67*81.54*1.28</f>
        <v>487.41350400000005</v>
      </c>
      <c r="I39" s="19"/>
      <c r="J39" s="19"/>
      <c r="K39" s="19"/>
      <c r="L39" s="3"/>
      <c r="M39" s="3"/>
      <c r="N39" s="3"/>
    </row>
    <row r="40" spans="1:14" ht="42" customHeight="1">
      <c r="A40" s="8" t="s">
        <v>78</v>
      </c>
      <c r="B40" s="9" t="s">
        <v>79</v>
      </c>
      <c r="C40" s="6">
        <v>10</v>
      </c>
      <c r="D40" s="6" t="s">
        <v>8</v>
      </c>
      <c r="E40" s="6">
        <v>87.84</v>
      </c>
      <c r="F40" s="6">
        <v>271.44</v>
      </c>
      <c r="G40" s="10">
        <f>F40/E40*100</f>
        <v>309.0163934426229</v>
      </c>
      <c r="H40" s="11">
        <f>2.28*81.54*1.28</f>
        <v>237.966336</v>
      </c>
      <c r="I40" s="19"/>
      <c r="J40" s="19"/>
      <c r="K40" s="19"/>
      <c r="L40" s="3"/>
      <c r="M40" s="3"/>
      <c r="N40" s="3"/>
    </row>
    <row r="41" spans="1:14" ht="45" customHeight="1">
      <c r="A41" s="8" t="s">
        <v>80</v>
      </c>
      <c r="B41" s="13" t="s">
        <v>81</v>
      </c>
      <c r="C41" s="6" t="s">
        <v>82</v>
      </c>
      <c r="D41" s="6" t="s">
        <v>83</v>
      </c>
      <c r="E41" s="6">
        <v>6.79</v>
      </c>
      <c r="F41" s="6">
        <v>20.32</v>
      </c>
      <c r="G41" s="10">
        <f>F41/E41*100</f>
        <v>299.2636229749632</v>
      </c>
      <c r="H41" s="11">
        <f>0.17*81.54*1.28</f>
        <v>17.743104000000002</v>
      </c>
      <c r="I41" s="19"/>
      <c r="J41" s="19"/>
      <c r="K41" s="19"/>
      <c r="L41" s="3"/>
      <c r="M41" s="3"/>
      <c r="N41" s="3"/>
    </row>
    <row r="42" spans="1:14" ht="45">
      <c r="A42" s="8" t="s">
        <v>84</v>
      </c>
      <c r="B42" s="13" t="s">
        <v>85</v>
      </c>
      <c r="C42" s="6">
        <v>10</v>
      </c>
      <c r="D42" s="6" t="s">
        <v>86</v>
      </c>
      <c r="E42" s="6">
        <v>17.96</v>
      </c>
      <c r="F42" s="6">
        <v>39.44</v>
      </c>
      <c r="G42" s="10">
        <f>F42/E42*100</f>
        <v>219.59910913140308</v>
      </c>
      <c r="H42" s="11">
        <f>0.33*81.54*1.28</f>
        <v>34.442496000000006</v>
      </c>
      <c r="I42" s="19"/>
      <c r="J42" s="19"/>
      <c r="K42" s="19"/>
      <c r="L42" s="3"/>
      <c r="M42" s="3"/>
      <c r="N42" s="3"/>
    </row>
    <row r="43" spans="1:14" ht="15">
      <c r="A43" s="20"/>
      <c r="B43" s="21"/>
      <c r="C43" s="22"/>
      <c r="D43" s="22"/>
      <c r="E43" s="22"/>
      <c r="F43" s="22"/>
      <c r="G43" s="23"/>
      <c r="H43" s="24"/>
      <c r="I43" s="19"/>
      <c r="J43" s="19"/>
      <c r="K43" s="19"/>
      <c r="L43" s="3"/>
      <c r="M43" s="3"/>
      <c r="N43" s="3"/>
    </row>
    <row r="44" spans="1:14" ht="15">
      <c r="A44" s="25" t="s">
        <v>91</v>
      </c>
      <c r="B44" s="25"/>
      <c r="C44" s="25"/>
      <c r="D44" s="25"/>
      <c r="E44" s="25"/>
      <c r="F44" s="25" t="s">
        <v>92</v>
      </c>
      <c r="G44" s="26"/>
      <c r="H44" s="26" t="s">
        <v>87</v>
      </c>
      <c r="I44" s="19"/>
      <c r="J44" s="19"/>
      <c r="K44" s="19"/>
      <c r="L44" s="3"/>
      <c r="M44" s="3"/>
      <c r="N44" s="3"/>
    </row>
    <row r="45" spans="1:14" ht="15">
      <c r="A45" s="29"/>
      <c r="B45" s="29"/>
      <c r="C45" s="7"/>
      <c r="D45" s="7"/>
      <c r="E45" s="7"/>
      <c r="F45" s="7"/>
      <c r="G45" s="7"/>
      <c r="H45" s="7"/>
      <c r="I45" s="19"/>
      <c r="J45" s="19"/>
      <c r="K45" s="19"/>
      <c r="L45" s="3"/>
      <c r="M45" s="3"/>
      <c r="N45" s="3"/>
    </row>
    <row r="46" spans="1:14" ht="15">
      <c r="A46" s="30"/>
      <c r="B46" s="30"/>
      <c r="C46" s="7"/>
      <c r="D46" s="7"/>
      <c r="E46" s="7"/>
      <c r="F46" s="7"/>
      <c r="G46" s="7"/>
      <c r="H46" s="7"/>
      <c r="I46" s="19"/>
      <c r="J46" s="19"/>
      <c r="K46" s="19"/>
      <c r="L46" s="3"/>
      <c r="M46" s="3"/>
      <c r="N46" s="3"/>
    </row>
    <row r="47" spans="1:14" ht="15">
      <c r="A47" s="7"/>
      <c r="B47" s="7"/>
      <c r="C47" s="7"/>
      <c r="D47" s="7"/>
      <c r="E47" s="7"/>
      <c r="F47" s="7"/>
      <c r="G47" s="7"/>
      <c r="H47" s="7"/>
      <c r="I47" s="19"/>
      <c r="J47" s="19"/>
      <c r="K47" s="19"/>
      <c r="L47" s="3"/>
      <c r="M47" s="3"/>
      <c r="N47" s="3"/>
    </row>
    <row r="48" spans="1:14" ht="15">
      <c r="A48" s="7"/>
      <c r="B48" s="7"/>
      <c r="C48" s="7"/>
      <c r="D48" s="7"/>
      <c r="E48" s="7"/>
      <c r="F48" s="7"/>
      <c r="G48" s="7"/>
      <c r="H48" s="7"/>
      <c r="I48" s="19"/>
      <c r="J48" s="19"/>
      <c r="K48" s="19"/>
      <c r="L48" s="3"/>
      <c r="M48" s="3"/>
      <c r="N48" s="3"/>
    </row>
    <row r="49" spans="1:14" ht="15">
      <c r="A49" s="7"/>
      <c r="B49" s="7"/>
      <c r="C49" s="7"/>
      <c r="D49" s="7"/>
      <c r="E49" s="7"/>
      <c r="F49" s="7"/>
      <c r="G49" s="7"/>
      <c r="H49" s="7"/>
      <c r="I49" s="19"/>
      <c r="J49" s="19"/>
      <c r="K49" s="19"/>
      <c r="L49" s="3"/>
      <c r="M49" s="3"/>
      <c r="N49" s="3"/>
    </row>
    <row r="50" spans="1:14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"/>
      <c r="M50" s="3"/>
      <c r="N50" s="3"/>
    </row>
    <row r="51" spans="1:14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"/>
      <c r="M51" s="3"/>
      <c r="N51" s="3"/>
    </row>
    <row r="52" spans="1:14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"/>
      <c r="M52" s="3"/>
      <c r="N52" s="3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4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4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4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4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4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4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4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4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4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4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4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4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4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4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4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4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4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4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ht="14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ht="14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ht="14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ht="14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ht="14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ht="14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ht="14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ht="14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ht="14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ht="14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ht="14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ht="14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ht="14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4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4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4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4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4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4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4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4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4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</sheetData>
  <mergeCells count="9">
    <mergeCell ref="A2:H2"/>
    <mergeCell ref="A3:H3"/>
    <mergeCell ref="A45:B45"/>
    <mergeCell ref="A46:B46"/>
    <mergeCell ref="A5:A6"/>
    <mergeCell ref="B5:B6"/>
    <mergeCell ref="C5:C6"/>
    <mergeCell ref="D5:D6"/>
    <mergeCell ref="E5:H6"/>
  </mergeCells>
  <printOptions/>
  <pageMargins left="1.1811023622047245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prsoc</dc:creator>
  <cp:keywords/>
  <dc:description/>
  <cp:lastModifiedBy>pressa</cp:lastModifiedBy>
  <cp:lastPrinted>2010-06-02T02:06:42Z</cp:lastPrinted>
  <dcterms:created xsi:type="dcterms:W3CDTF">2010-05-25T08:34:51Z</dcterms:created>
  <dcterms:modified xsi:type="dcterms:W3CDTF">2010-06-03T08:17:55Z</dcterms:modified>
  <cp:category/>
  <cp:version/>
  <cp:contentType/>
  <cp:contentStatus/>
</cp:coreProperties>
</file>